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Структура затрат" sheetId="1" r:id="rId1"/>
    <sheet name="Производственная программа" sheetId="2" r:id="rId2"/>
    <sheet name="Технические характеристики" sheetId="3" r:id="rId3"/>
  </sheets>
  <definedNames>
    <definedName name="sub_101415" localSheetId="0">'Структура затрат'!$D$45</definedName>
    <definedName name="sub_101416" localSheetId="0">'Структура затрат'!$D$46</definedName>
    <definedName name="sub_101417" localSheetId="0">'Структура затрат'!$D$47</definedName>
    <definedName name="sub_101418" localSheetId="0">'Структура затрат'!$D$48</definedName>
    <definedName name="sub_103614" localSheetId="0">'Структура затрат'!$D$50</definedName>
    <definedName name="sub_103615" localSheetId="0">'Структура затрат'!$D$51</definedName>
    <definedName name="_xlnm.Print_Area" localSheetId="0">'Структура затрат'!$C$2:$H$43</definedName>
  </definedNames>
  <calcPr fullCalcOnLoad="1"/>
</workbook>
</file>

<file path=xl/sharedStrings.xml><?xml version="1.0" encoding="utf-8"?>
<sst xmlns="http://schemas.openxmlformats.org/spreadsheetml/2006/main" count="131" uniqueCount="95">
  <si>
    <t>№</t>
  </si>
  <si>
    <t>п/п</t>
  </si>
  <si>
    <t>Наименование показателя</t>
  </si>
  <si>
    <t>Ед.изм.</t>
  </si>
  <si>
    <t>Топливо на технологические цели, всего</t>
  </si>
  <si>
    <t>Газ природный, в том числе</t>
  </si>
  <si>
    <t>Средняя цена топлива (руб./тыс.м3)</t>
  </si>
  <si>
    <t>Объем топлива (тыс.м3)</t>
  </si>
  <si>
    <t>Мазут</t>
  </si>
  <si>
    <t>Цена топлива (руб./т.), в том числе</t>
  </si>
  <si>
    <t>Объем топлива (т.)</t>
  </si>
  <si>
    <t>Электроэнергия, в том числе по ур.напряжения</t>
  </si>
  <si>
    <t>Энергия НН (0,4 кВ и ниже)</t>
  </si>
  <si>
    <t>Тариф на энергию (руб/кВт.ч)</t>
  </si>
  <si>
    <t>объем электроэнергии (тыс.кВтч)</t>
  </si>
  <si>
    <t>Вода на технологические цели</t>
  </si>
  <si>
    <t>Затраты на покупную тепловую энергию,</t>
  </si>
  <si>
    <t>в том числе</t>
  </si>
  <si>
    <t>покупка потерь от котельных</t>
  </si>
  <si>
    <t>Оплата труда производственного персонала</t>
  </si>
  <si>
    <t>Отчисления на соц. нужды</t>
  </si>
  <si>
    <t>Расходы по содержанию и эксплуатации оборудования, всего</t>
  </si>
  <si>
    <t>в т.ч. расходы на ремонт</t>
  </si>
  <si>
    <t>др.расходы по сод-ю и эксплуатации оборудования,</t>
  </si>
  <si>
    <t>материалы, в том числе</t>
  </si>
  <si>
    <t>реагенты</t>
  </si>
  <si>
    <t>Амортизационные отчисления</t>
  </si>
  <si>
    <t>Налоги и сборы, включаемые в себестоимость продукции</t>
  </si>
  <si>
    <t>в т.ч. водный налог</t>
  </si>
  <si>
    <t>Другие затраты, относимые на себестоимость продукции</t>
  </si>
  <si>
    <t>Итого расходы</t>
  </si>
  <si>
    <t>тыс.руб.</t>
  </si>
  <si>
    <t>руб/кВтч</t>
  </si>
  <si>
    <t>тыс.кВтч</t>
  </si>
  <si>
    <t>1.1</t>
  </si>
  <si>
    <t>1.2</t>
  </si>
  <si>
    <t>ХПВ</t>
  </si>
  <si>
    <t>6.1</t>
  </si>
  <si>
    <t>6.2</t>
  </si>
  <si>
    <t>6.3</t>
  </si>
  <si>
    <t>земельный налог</t>
  </si>
  <si>
    <t>9.1</t>
  </si>
  <si>
    <t>9.2</t>
  </si>
  <si>
    <t>9.3</t>
  </si>
  <si>
    <t>10</t>
  </si>
  <si>
    <t>3.1</t>
  </si>
  <si>
    <t>7</t>
  </si>
  <si>
    <t>4</t>
  </si>
  <si>
    <t>5</t>
  </si>
  <si>
    <t>8</t>
  </si>
  <si>
    <t>9</t>
  </si>
  <si>
    <t>Цеховые расходы</t>
  </si>
  <si>
    <t xml:space="preserve">Общехозяйственные расходы </t>
  </si>
  <si>
    <t>Прибыль/убытки</t>
  </si>
  <si>
    <t>Расходы на услуги производственного характера</t>
  </si>
  <si>
    <t>11</t>
  </si>
  <si>
    <t>Выработка</t>
  </si>
  <si>
    <t>тыс.Гкал</t>
  </si>
  <si>
    <t>тыс.м3</t>
  </si>
  <si>
    <t xml:space="preserve">Протяженность сетей </t>
  </si>
  <si>
    <t>(кг у. т./Гкал)</t>
  </si>
  <si>
    <t>км.</t>
  </si>
  <si>
    <t>шт.</t>
  </si>
  <si>
    <t>протяженность разводящих сетей (в однотрубном исчислении) - тепло</t>
  </si>
  <si>
    <t>количество тепловых пунктов</t>
  </si>
  <si>
    <t>руб./тыс.м3</t>
  </si>
  <si>
    <t>руб./т</t>
  </si>
  <si>
    <t>чел.</t>
  </si>
  <si>
    <t>Собственные нужды</t>
  </si>
  <si>
    <t>Отпуск в сеть</t>
  </si>
  <si>
    <t>Отпущено потребителям</t>
  </si>
  <si>
    <t>тыс.кВтч/*</t>
  </si>
  <si>
    <t>м3/Гкал</t>
  </si>
  <si>
    <t>тн.</t>
  </si>
  <si>
    <t>Тепловая энергия</t>
  </si>
  <si>
    <t>Водоотведение</t>
  </si>
  <si>
    <t>Наименование</t>
  </si>
  <si>
    <t>Производственная программа</t>
  </si>
  <si>
    <t xml:space="preserve">количество теплоэлектростанций </t>
  </si>
  <si>
    <t xml:space="preserve">количество тепловых станций и котельных </t>
  </si>
  <si>
    <t xml:space="preserve">количество скважин </t>
  </si>
  <si>
    <t xml:space="preserve">количество насосных станций </t>
  </si>
  <si>
    <t xml:space="preserve">количество подкачивающих насосных станций </t>
  </si>
  <si>
    <t>Численность ППП</t>
  </si>
  <si>
    <t xml:space="preserve">удельный расход условного топлива </t>
  </si>
  <si>
    <t xml:space="preserve">удельный расход электрической энергии </t>
  </si>
  <si>
    <t xml:space="preserve">удельный расход воды </t>
  </si>
  <si>
    <t>Потери</t>
  </si>
  <si>
    <t>Теплоснаб-жение</t>
  </si>
  <si>
    <t>Водоотве-дение</t>
  </si>
  <si>
    <t>Плата за загрязнения ОС</t>
  </si>
  <si>
    <t>Выручка от реализации сторонним потребителям</t>
  </si>
  <si>
    <t xml:space="preserve">          по нормативам</t>
  </si>
  <si>
    <t>в т.ч. по приборам учета</t>
  </si>
  <si>
    <t>СТРУКТУРА РАСХОДОВ  ОАО "ГНЦ НИИАР" (факт 2013 г)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</si>
</sst>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0"/>
    <numFmt numFmtId="173" formatCode="0.000000"/>
    <numFmt numFmtId="174" formatCode="#,##0.0"/>
    <numFmt numFmtId="175" formatCode="#,##0.000"/>
    <numFmt numFmtId="176" formatCode="#,##0.0000"/>
    <numFmt numFmtId="177" formatCode="#,##0.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justify"/>
    </xf>
    <xf numFmtId="174" fontId="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174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75" fontId="5" fillId="0" borderId="11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7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174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5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right" vertical="top" wrapText="1"/>
    </xf>
    <xf numFmtId="174" fontId="5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52"/>
  <sheetViews>
    <sheetView tabSelected="1" zoomScalePageLayoutView="0" workbookViewId="0" topLeftCell="A1">
      <selection activeCell="C2" sqref="C2:H2"/>
    </sheetView>
  </sheetViews>
  <sheetFormatPr defaultColWidth="9.00390625" defaultRowHeight="12.75"/>
  <cols>
    <col min="3" max="3" width="4.875" style="0" customWidth="1"/>
    <col min="4" max="4" width="41.375" style="0" customWidth="1"/>
    <col min="5" max="5" width="11.25390625" style="0" customWidth="1"/>
    <col min="6" max="6" width="12.375" style="0" customWidth="1"/>
    <col min="7" max="7" width="11.375" style="0" customWidth="1"/>
    <col min="8" max="8" width="12.25390625" style="0" customWidth="1"/>
  </cols>
  <sheetData>
    <row r="2" spans="3:8" ht="25.5" customHeight="1">
      <c r="C2" s="44" t="s">
        <v>94</v>
      </c>
      <c r="D2" s="44"/>
      <c r="E2" s="44"/>
      <c r="F2" s="44"/>
      <c r="G2" s="44"/>
      <c r="H2" s="44"/>
    </row>
    <row r="3" ht="13.5" thickBot="1"/>
    <row r="4" spans="3:8" ht="19.5" customHeight="1">
      <c r="C4" s="30" t="s">
        <v>0</v>
      </c>
      <c r="D4" s="45" t="s">
        <v>2</v>
      </c>
      <c r="E4" s="45" t="s">
        <v>3</v>
      </c>
      <c r="F4" s="45" t="s">
        <v>88</v>
      </c>
      <c r="G4" s="45" t="s">
        <v>36</v>
      </c>
      <c r="H4" s="45" t="s">
        <v>89</v>
      </c>
    </row>
    <row r="5" spans="3:8" ht="18.75" customHeight="1">
      <c r="C5" s="31" t="s">
        <v>1</v>
      </c>
      <c r="D5" s="46"/>
      <c r="E5" s="46"/>
      <c r="F5" s="46"/>
      <c r="G5" s="46"/>
      <c r="H5" s="46"/>
    </row>
    <row r="6" spans="3:8" ht="13.5" customHeight="1" thickBot="1">
      <c r="C6" s="32"/>
      <c r="D6" s="47"/>
      <c r="E6" s="47"/>
      <c r="F6" s="47"/>
      <c r="G6" s="47"/>
      <c r="H6" s="47"/>
    </row>
    <row r="7" spans="3:8" ht="18.75" customHeight="1">
      <c r="C7" s="33">
        <v>1</v>
      </c>
      <c r="D7" s="8" t="s">
        <v>4</v>
      </c>
      <c r="E7" s="34" t="s">
        <v>31</v>
      </c>
      <c r="F7" s="35">
        <f>F8+F11+3.82</f>
        <v>109782.76243</v>
      </c>
      <c r="G7" s="35">
        <f>G8+G11</f>
        <v>0</v>
      </c>
      <c r="H7" s="35">
        <f>H8+H11</f>
        <v>0</v>
      </c>
    </row>
    <row r="8" spans="3:8" ht="15.75">
      <c r="C8" s="33" t="s">
        <v>34</v>
      </c>
      <c r="D8" s="8" t="s">
        <v>5</v>
      </c>
      <c r="E8" s="34" t="s">
        <v>31</v>
      </c>
      <c r="F8" s="35">
        <v>107535.00043</v>
      </c>
      <c r="G8" s="35"/>
      <c r="H8" s="35"/>
    </row>
    <row r="9" spans="3:8" ht="18.75" customHeight="1">
      <c r="C9" s="33"/>
      <c r="D9" s="8" t="s">
        <v>6</v>
      </c>
      <c r="E9" s="34" t="s">
        <v>65</v>
      </c>
      <c r="F9" s="35">
        <f>F8/F10*1000</f>
        <v>3415.3057666533277</v>
      </c>
      <c r="G9" s="35"/>
      <c r="H9" s="35"/>
    </row>
    <row r="10" spans="3:8" ht="15.75">
      <c r="C10" s="33"/>
      <c r="D10" s="8" t="s">
        <v>7</v>
      </c>
      <c r="E10" s="34" t="s">
        <v>58</v>
      </c>
      <c r="F10" s="36">
        <v>31486.2</v>
      </c>
      <c r="G10" s="35"/>
      <c r="H10" s="35"/>
    </row>
    <row r="11" spans="3:8" ht="15.75">
      <c r="C11" s="33" t="s">
        <v>35</v>
      </c>
      <c r="D11" s="8" t="s">
        <v>8</v>
      </c>
      <c r="E11" s="34" t="s">
        <v>31</v>
      </c>
      <c r="F11" s="35">
        <v>2243.942</v>
      </c>
      <c r="G11" s="35"/>
      <c r="H11" s="35"/>
    </row>
    <row r="12" spans="3:8" ht="15.75">
      <c r="C12" s="33"/>
      <c r="D12" s="8" t="s">
        <v>9</v>
      </c>
      <c r="E12" s="34" t="s">
        <v>66</v>
      </c>
      <c r="F12" s="35">
        <f>F11/F13*1000</f>
        <v>10340.746543778803</v>
      </c>
      <c r="G12" s="35"/>
      <c r="H12" s="35"/>
    </row>
    <row r="13" spans="3:8" ht="15.75">
      <c r="C13" s="37"/>
      <c r="D13" s="8" t="s">
        <v>10</v>
      </c>
      <c r="E13" s="34" t="s">
        <v>73</v>
      </c>
      <c r="F13" s="36">
        <v>217</v>
      </c>
      <c r="G13" s="35"/>
      <c r="H13" s="35"/>
    </row>
    <row r="14" spans="3:8" ht="31.5">
      <c r="C14" s="37">
        <v>2</v>
      </c>
      <c r="D14" s="8" t="s">
        <v>11</v>
      </c>
      <c r="E14" s="34" t="s">
        <v>31</v>
      </c>
      <c r="F14" s="35">
        <f>F15</f>
        <v>6396.47412</v>
      </c>
      <c r="G14" s="35">
        <f>G15</f>
        <v>1245.571</v>
      </c>
      <c r="H14" s="35">
        <f>H15</f>
        <v>225.838</v>
      </c>
    </row>
    <row r="15" spans="3:8" ht="15.75">
      <c r="C15" s="37"/>
      <c r="D15" s="8" t="s">
        <v>12</v>
      </c>
      <c r="E15" s="34"/>
      <c r="F15" s="35">
        <v>6396.47412</v>
      </c>
      <c r="G15" s="35">
        <v>1245.571</v>
      </c>
      <c r="H15" s="35">
        <v>225.838</v>
      </c>
    </row>
    <row r="16" spans="3:8" ht="15.75">
      <c r="C16" s="37"/>
      <c r="D16" s="8" t="s">
        <v>13</v>
      </c>
      <c r="E16" s="34" t="s">
        <v>31</v>
      </c>
      <c r="F16" s="35">
        <f>F15/F17</f>
        <v>0.8929008919971523</v>
      </c>
      <c r="G16" s="35">
        <f>G15/G17</f>
        <v>0.7553717484631137</v>
      </c>
      <c r="H16" s="35">
        <f>H15/H17</f>
        <v>0.9160670101001906</v>
      </c>
    </row>
    <row r="17" spans="3:8" ht="15.75">
      <c r="C17" s="37"/>
      <c r="D17" s="8" t="s">
        <v>14</v>
      </c>
      <c r="E17" s="34" t="s">
        <v>32</v>
      </c>
      <c r="F17" s="35">
        <v>7163.7</v>
      </c>
      <c r="G17" s="35">
        <f>620.759+520.825+507.367</f>
        <v>1648.951</v>
      </c>
      <c r="H17" s="35">
        <f>90.18+80.678+75.672</f>
        <v>246.53</v>
      </c>
    </row>
    <row r="18" spans="3:8" ht="15.75">
      <c r="C18" s="37"/>
      <c r="D18" s="8" t="s">
        <v>15</v>
      </c>
      <c r="E18" s="34" t="s">
        <v>33</v>
      </c>
      <c r="F18" s="35">
        <f>492.09+722.19</f>
        <v>1214.28</v>
      </c>
      <c r="G18" s="35"/>
      <c r="H18" s="35"/>
    </row>
    <row r="19" spans="3:8" ht="31.5">
      <c r="C19" s="37">
        <v>3</v>
      </c>
      <c r="D19" s="8" t="s">
        <v>16</v>
      </c>
      <c r="E19" s="34" t="s">
        <v>31</v>
      </c>
      <c r="F19" s="35">
        <f>F21</f>
        <v>33806.26356</v>
      </c>
      <c r="G19" s="35">
        <f>G21</f>
        <v>0</v>
      </c>
      <c r="H19" s="35">
        <f>H21</f>
        <v>0</v>
      </c>
    </row>
    <row r="20" spans="3:8" ht="15.75">
      <c r="C20" s="37" t="s">
        <v>45</v>
      </c>
      <c r="D20" s="8" t="s">
        <v>17</v>
      </c>
      <c r="E20" s="34" t="s">
        <v>31</v>
      </c>
      <c r="F20" s="35"/>
      <c r="G20" s="35"/>
      <c r="H20" s="35"/>
    </row>
    <row r="21" spans="3:8" ht="15.75">
      <c r="C21" s="37"/>
      <c r="D21" s="8" t="s">
        <v>18</v>
      </c>
      <c r="E21" s="34"/>
      <c r="F21" s="35">
        <f>2862.573+30943.69056</f>
        <v>33806.26356</v>
      </c>
      <c r="G21" s="35"/>
      <c r="H21" s="35"/>
    </row>
    <row r="22" spans="3:8" ht="31.5">
      <c r="C22" s="37" t="s">
        <v>47</v>
      </c>
      <c r="D22" s="8" t="s">
        <v>19</v>
      </c>
      <c r="E22" s="34" t="s">
        <v>31</v>
      </c>
      <c r="F22" s="35">
        <v>3480.8</v>
      </c>
      <c r="G22" s="35">
        <f>(5932+402710+187665+169282+20145+69078+750+186722+350+175408+147981)/1000</f>
        <v>1366.023</v>
      </c>
      <c r="H22" s="35">
        <f>(4675+129505+54204+61013+49330+20582+750+104330+43544+64432-578)/1000</f>
        <v>531.787</v>
      </c>
    </row>
    <row r="23" spans="3:8" ht="15.75">
      <c r="C23" s="37" t="s">
        <v>48</v>
      </c>
      <c r="D23" s="8" t="s">
        <v>20</v>
      </c>
      <c r="E23" s="34" t="s">
        <v>31</v>
      </c>
      <c r="F23" s="35">
        <v>1114.9</v>
      </c>
      <c r="G23" s="35">
        <f>(223461+51242+29157+2016+52067+44690)/1000</f>
        <v>402.633</v>
      </c>
      <c r="H23" s="35">
        <f>(82184+18974+10796+747+13150+19459)/1000</f>
        <v>145.31</v>
      </c>
    </row>
    <row r="24" spans="3:8" ht="31.5">
      <c r="C24" s="37">
        <v>6</v>
      </c>
      <c r="D24" s="8" t="s">
        <v>21</v>
      </c>
      <c r="E24" s="34" t="s">
        <v>31</v>
      </c>
      <c r="F24" s="35">
        <f>F25+F27+F29</f>
        <v>2208.72742</v>
      </c>
      <c r="G24" s="35">
        <f>G25+G27+G29</f>
        <v>1208.53956</v>
      </c>
      <c r="H24" s="35">
        <f>H25+H27+H29</f>
        <v>222.95974999999999</v>
      </c>
    </row>
    <row r="25" spans="3:8" ht="15.75">
      <c r="C25" s="37" t="s">
        <v>37</v>
      </c>
      <c r="D25" s="8" t="s">
        <v>22</v>
      </c>
      <c r="E25" s="34" t="s">
        <v>31</v>
      </c>
      <c r="F25" s="35">
        <f>F26</f>
        <v>27.874</v>
      </c>
      <c r="G25" s="35"/>
      <c r="H25" s="35"/>
    </row>
    <row r="26" spans="3:8" ht="31.5">
      <c r="C26" s="37"/>
      <c r="D26" s="8" t="s">
        <v>23</v>
      </c>
      <c r="E26" s="34"/>
      <c r="F26" s="35">
        <v>27.874</v>
      </c>
      <c r="G26" s="35"/>
      <c r="H26" s="35"/>
    </row>
    <row r="27" spans="3:8" ht="15.75">
      <c r="C27" s="37" t="s">
        <v>38</v>
      </c>
      <c r="D27" s="8" t="s">
        <v>24</v>
      </c>
      <c r="E27" s="34" t="s">
        <v>31</v>
      </c>
      <c r="F27" s="35">
        <f>1116.323+201.27642+82.668</f>
        <v>1400.2674200000001</v>
      </c>
      <c r="G27" s="35">
        <f>664.59764+52.83792+17.536</f>
        <v>734.97156</v>
      </c>
      <c r="H27" s="35">
        <f>35.00664+27.79506+0.91505</f>
        <v>63.71675</v>
      </c>
    </row>
    <row r="28" spans="3:8" ht="15.75">
      <c r="C28" s="37"/>
      <c r="D28" s="8" t="s">
        <v>25</v>
      </c>
      <c r="E28" s="34" t="s">
        <v>31</v>
      </c>
      <c r="F28" s="35"/>
      <c r="G28" s="35">
        <v>104.84306944008958</v>
      </c>
      <c r="H28" s="35"/>
    </row>
    <row r="29" spans="3:8" ht="15.75">
      <c r="C29" s="37" t="s">
        <v>39</v>
      </c>
      <c r="D29" s="8" t="s">
        <v>26</v>
      </c>
      <c r="E29" s="34"/>
      <c r="F29" s="35">
        <v>780.586</v>
      </c>
      <c r="G29" s="35">
        <v>473.568</v>
      </c>
      <c r="H29" s="35">
        <v>159.243</v>
      </c>
    </row>
    <row r="30" spans="3:8" ht="15.75">
      <c r="C30" s="37" t="s">
        <v>46</v>
      </c>
      <c r="D30" s="8" t="s">
        <v>51</v>
      </c>
      <c r="E30" s="34" t="s">
        <v>31</v>
      </c>
      <c r="F30" s="35">
        <f>7393.509</f>
        <v>7393.509</v>
      </c>
      <c r="G30" s="35">
        <v>1925.87989</v>
      </c>
      <c r="H30" s="35">
        <v>1320.96</v>
      </c>
    </row>
    <row r="31" spans="3:9" ht="15.75">
      <c r="C31" s="37" t="s">
        <v>49</v>
      </c>
      <c r="D31" s="8" t="s">
        <v>52</v>
      </c>
      <c r="E31" s="34" t="s">
        <v>31</v>
      </c>
      <c r="F31" s="35">
        <f>17237.707+350.766</f>
        <v>17588.472999999998</v>
      </c>
      <c r="G31" s="35">
        <v>1066.177</v>
      </c>
      <c r="H31" s="35">
        <v>1738.5</v>
      </c>
      <c r="I31" s="3"/>
    </row>
    <row r="32" spans="3:8" ht="31.5">
      <c r="C32" s="37" t="s">
        <v>50</v>
      </c>
      <c r="D32" s="8" t="s">
        <v>27</v>
      </c>
      <c r="E32" s="34" t="s">
        <v>31</v>
      </c>
      <c r="F32" s="35">
        <f>F33+F34+F35</f>
        <v>6.086</v>
      </c>
      <c r="G32" s="35">
        <f>G33+G34+G35</f>
        <v>695.806</v>
      </c>
      <c r="H32" s="35">
        <f>H33+H34+H35</f>
        <v>14.959</v>
      </c>
    </row>
    <row r="33" spans="3:8" ht="15.75">
      <c r="C33" s="37" t="s">
        <v>41</v>
      </c>
      <c r="D33" s="8" t="s">
        <v>28</v>
      </c>
      <c r="E33" s="34" t="s">
        <v>31</v>
      </c>
      <c r="F33" s="35"/>
      <c r="G33" s="35">
        <v>315.461</v>
      </c>
      <c r="H33" s="35"/>
    </row>
    <row r="34" spans="3:8" ht="15.75">
      <c r="C34" s="37" t="s">
        <v>42</v>
      </c>
      <c r="D34" s="8" t="s">
        <v>40</v>
      </c>
      <c r="E34" s="34"/>
      <c r="F34" s="35">
        <v>0.405</v>
      </c>
      <c r="G34" s="35">
        <v>380.345</v>
      </c>
      <c r="H34" s="35">
        <v>14.959</v>
      </c>
    </row>
    <row r="35" spans="3:8" ht="15.75">
      <c r="C35" s="37" t="s">
        <v>43</v>
      </c>
      <c r="D35" s="8" t="s">
        <v>90</v>
      </c>
      <c r="E35" s="34" t="s">
        <v>31</v>
      </c>
      <c r="F35" s="35">
        <v>5.681</v>
      </c>
      <c r="G35" s="35"/>
      <c r="H35" s="35"/>
    </row>
    <row r="36" spans="3:8" ht="31.5">
      <c r="C36" s="37" t="s">
        <v>44</v>
      </c>
      <c r="D36" s="8" t="s">
        <v>54</v>
      </c>
      <c r="E36" s="34" t="s">
        <v>31</v>
      </c>
      <c r="F36" s="35">
        <f>2.08266+20.977+5.54676+8.32</f>
        <v>36.92642</v>
      </c>
      <c r="G36" s="35">
        <f>71.905+6.656+13.356</f>
        <v>91.917</v>
      </c>
      <c r="H36" s="35">
        <f>(3375410-2951+1885357+684+19728)/1000+4.96</f>
        <v>5283.188</v>
      </c>
    </row>
    <row r="37" spans="3:8" ht="31.5">
      <c r="C37" s="37" t="s">
        <v>55</v>
      </c>
      <c r="D37" s="8" t="s">
        <v>29</v>
      </c>
      <c r="E37" s="34" t="s">
        <v>31</v>
      </c>
      <c r="F37" s="35">
        <f>18796.309+572.082+926.6698+9.621+12.65694+64.643+0.526+95.081+285.24+29.342</f>
        <v>20792.17074</v>
      </c>
      <c r="G37" s="35">
        <f>3622.493+1.5+11.1+8.151+19.768+114.4-310.715+399.685</f>
        <v>3866.3819999999996</v>
      </c>
      <c r="H37" s="35">
        <f>19.728</f>
        <v>19.728</v>
      </c>
    </row>
    <row r="38" spans="3:8" ht="15.75">
      <c r="C38" s="37"/>
      <c r="D38" s="38" t="s">
        <v>30</v>
      </c>
      <c r="E38" s="34" t="s">
        <v>31</v>
      </c>
      <c r="F38" s="35">
        <f>F7+F14+F19+F22+F23+F24+F30+F32+F37+F18+F31</f>
        <v>203784.44627</v>
      </c>
      <c r="G38" s="35">
        <f>G7+G14+G19+G22+G23+G24+G30+G32+G37+G18+G31</f>
        <v>11777.01145</v>
      </c>
      <c r="H38" s="35">
        <f>H7+H14+H19+H22+H23+H24+H30+H32+H37+H18+H31</f>
        <v>4220.04175</v>
      </c>
    </row>
    <row r="39" spans="3:8" ht="15.75">
      <c r="C39" s="37"/>
      <c r="D39" s="38"/>
      <c r="E39" s="34"/>
      <c r="F39" s="35"/>
      <c r="G39" s="35"/>
      <c r="H39" s="35"/>
    </row>
    <row r="40" spans="3:8" ht="31.5">
      <c r="C40" s="37"/>
      <c r="D40" s="38" t="s">
        <v>91</v>
      </c>
      <c r="E40" s="34" t="s">
        <v>31</v>
      </c>
      <c r="F40" s="43">
        <v>140020.7423</v>
      </c>
      <c r="G40" s="43">
        <v>5438.17076</v>
      </c>
      <c r="H40" s="43">
        <f>7735.07162+406.98</f>
        <v>8142.05162</v>
      </c>
    </row>
    <row r="41" spans="3:8" ht="15.75">
      <c r="C41" s="37"/>
      <c r="D41" s="38"/>
      <c r="E41" s="34"/>
      <c r="F41" s="35"/>
      <c r="G41" s="35"/>
      <c r="H41" s="35"/>
    </row>
    <row r="42" spans="3:8" ht="15.75">
      <c r="C42" s="37"/>
      <c r="D42" s="38" t="s">
        <v>53</v>
      </c>
      <c r="E42" s="34" t="s">
        <v>31</v>
      </c>
      <c r="F42" s="35">
        <v>-14658.999699999997</v>
      </c>
      <c r="G42" s="35">
        <v>-2234.3892399999995</v>
      </c>
      <c r="H42" s="35">
        <v>-7296.565379999999</v>
      </c>
    </row>
    <row r="43" spans="3:8" ht="16.5" thickBot="1">
      <c r="C43" s="39"/>
      <c r="D43" s="40"/>
      <c r="E43" s="41"/>
      <c r="F43" s="42"/>
      <c r="G43" s="42"/>
      <c r="H43" s="42"/>
    </row>
    <row r="45" spans="4:8" ht="12.75">
      <c r="D45" s="2"/>
      <c r="F45" s="1"/>
      <c r="G45" s="1"/>
      <c r="H45" s="1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</sheetData>
  <sheetProtection/>
  <mergeCells count="6">
    <mergeCell ref="C2:H2"/>
    <mergeCell ref="H4:H6"/>
    <mergeCell ref="G4:G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C6" sqref="C6:E12"/>
    </sheetView>
  </sheetViews>
  <sheetFormatPr defaultColWidth="9.00390625" defaultRowHeight="12.75"/>
  <cols>
    <col min="2" max="2" width="32.75390625" style="0" customWidth="1"/>
    <col min="3" max="3" width="12.00390625" style="0" customWidth="1"/>
    <col min="4" max="4" width="14.00390625" style="0" customWidth="1"/>
    <col min="5" max="5" width="11.875" style="0" customWidth="1"/>
    <col min="6" max="6" width="12.25390625" style="0" customWidth="1"/>
  </cols>
  <sheetData>
    <row r="2" spans="2:6" ht="15">
      <c r="B2" s="4" t="s">
        <v>77</v>
      </c>
      <c r="C2" s="4"/>
      <c r="D2" s="4"/>
      <c r="E2" s="4"/>
      <c r="F2" s="4"/>
    </row>
    <row r="3" spans="2:6" ht="15">
      <c r="B3" s="4"/>
      <c r="C3" s="4"/>
      <c r="D3" s="4"/>
      <c r="E3" s="4"/>
      <c r="F3" s="4"/>
    </row>
    <row r="4" spans="2:5" ht="30">
      <c r="B4" s="48" t="s">
        <v>76</v>
      </c>
      <c r="C4" s="10" t="s">
        <v>74</v>
      </c>
      <c r="D4" s="10" t="s">
        <v>36</v>
      </c>
      <c r="E4" s="10" t="s">
        <v>75</v>
      </c>
    </row>
    <row r="5" spans="2:5" ht="15.75">
      <c r="B5" s="49"/>
      <c r="C5" s="7" t="s">
        <v>57</v>
      </c>
      <c r="D5" s="7" t="s">
        <v>58</v>
      </c>
      <c r="E5" s="7" t="s">
        <v>58</v>
      </c>
    </row>
    <row r="6" spans="2:5" ht="15.75">
      <c r="B6" s="5" t="s">
        <v>56</v>
      </c>
      <c r="C6" s="7">
        <v>281.489</v>
      </c>
      <c r="D6" s="7">
        <v>1289.791</v>
      </c>
      <c r="E6" s="7">
        <v>1782.398</v>
      </c>
    </row>
    <row r="7" spans="2:5" ht="15.75">
      <c r="B7" s="5" t="s">
        <v>68</v>
      </c>
      <c r="C7" s="7">
        <v>60.883</v>
      </c>
      <c r="D7" s="7">
        <v>99.675</v>
      </c>
      <c r="E7" s="7">
        <v>10.56</v>
      </c>
    </row>
    <row r="8" spans="2:5" ht="15.75">
      <c r="B8" s="6" t="s">
        <v>69</v>
      </c>
      <c r="C8" s="7">
        <v>220.60599999999997</v>
      </c>
      <c r="D8" s="7">
        <v>1190.116</v>
      </c>
      <c r="E8" s="7">
        <v>1771.838</v>
      </c>
    </row>
    <row r="9" spans="2:5" ht="15.75">
      <c r="B9" s="6" t="s">
        <v>87</v>
      </c>
      <c r="C9" s="7">
        <v>57.07712</v>
      </c>
      <c r="D9" s="7">
        <v>392.677</v>
      </c>
      <c r="E9" s="7">
        <v>795.9</v>
      </c>
    </row>
    <row r="10" spans="2:5" ht="15.75">
      <c r="B10" s="6" t="s">
        <v>70</v>
      </c>
      <c r="C10" s="7">
        <v>163.52887999999996</v>
      </c>
      <c r="D10" s="7">
        <v>797.439</v>
      </c>
      <c r="E10" s="7">
        <v>975.938</v>
      </c>
    </row>
    <row r="11" spans="2:9" ht="15.75">
      <c r="B11" s="6" t="s">
        <v>93</v>
      </c>
      <c r="C11" s="7">
        <v>86.55887999999996</v>
      </c>
      <c r="D11" s="7">
        <v>404.979</v>
      </c>
      <c r="E11" s="7">
        <v>355.00800000000004</v>
      </c>
      <c r="F11" s="17"/>
      <c r="G11" s="20"/>
      <c r="H11" s="20"/>
      <c r="I11" s="20"/>
    </row>
    <row r="12" spans="2:9" ht="15.75">
      <c r="B12" s="6" t="s">
        <v>92</v>
      </c>
      <c r="C12" s="11">
        <v>76.97</v>
      </c>
      <c r="D12" s="7">
        <v>392.46</v>
      </c>
      <c r="E12" s="7">
        <v>620.93</v>
      </c>
      <c r="F12" s="17"/>
      <c r="G12" s="20"/>
      <c r="H12" s="20"/>
      <c r="I12" s="20"/>
    </row>
    <row r="13" spans="2:9" ht="15.75">
      <c r="B13" s="16"/>
      <c r="C13" s="24"/>
      <c r="D13" s="17"/>
      <c r="E13" s="17"/>
      <c r="F13" s="17"/>
      <c r="G13" s="20"/>
      <c r="H13" s="20"/>
      <c r="I13" s="20"/>
    </row>
    <row r="14" spans="2:9" ht="15.75">
      <c r="B14" s="16"/>
      <c r="C14" s="24"/>
      <c r="D14" s="17"/>
      <c r="E14" s="17"/>
      <c r="F14" s="17"/>
      <c r="G14" s="20"/>
      <c r="H14" s="20"/>
      <c r="I14" s="20"/>
    </row>
    <row r="15" spans="2:9" ht="15.75">
      <c r="B15" s="16"/>
      <c r="C15" s="24"/>
      <c r="D15" s="17"/>
      <c r="E15" s="17"/>
      <c r="F15" s="17"/>
      <c r="G15" s="20"/>
      <c r="H15" s="20"/>
      <c r="I15" s="20"/>
    </row>
    <row r="16" spans="2:9" ht="15.75">
      <c r="B16" s="16"/>
      <c r="C16" s="24"/>
      <c r="D16" s="17"/>
      <c r="E16" s="17"/>
      <c r="F16" s="17"/>
      <c r="G16" s="20"/>
      <c r="H16" s="20"/>
      <c r="I16" s="20"/>
    </row>
    <row r="17" spans="2:9" ht="15.75">
      <c r="B17" s="16"/>
      <c r="C17" s="24"/>
      <c r="D17" s="17"/>
      <c r="E17" s="17"/>
      <c r="F17" s="17"/>
      <c r="G17" s="20"/>
      <c r="H17" s="20"/>
      <c r="I17" s="20"/>
    </row>
    <row r="18" spans="2:9" ht="15.75">
      <c r="B18" s="16"/>
      <c r="C18" s="24"/>
      <c r="D18" s="17"/>
      <c r="E18" s="17"/>
      <c r="F18" s="17"/>
      <c r="G18" s="20"/>
      <c r="H18" s="20"/>
      <c r="I18" s="20"/>
    </row>
    <row r="19" spans="2:9" ht="15.75">
      <c r="B19" s="25"/>
      <c r="C19" s="24"/>
      <c r="D19" s="17"/>
      <c r="E19" s="17"/>
      <c r="F19" s="17"/>
      <c r="G19" s="20"/>
      <c r="H19" s="20"/>
      <c r="I19" s="20"/>
    </row>
    <row r="20" spans="2:9" ht="15.75">
      <c r="B20" s="16"/>
      <c r="C20" s="16"/>
      <c r="D20" s="17"/>
      <c r="E20" s="17"/>
      <c r="F20" s="17"/>
      <c r="G20" s="20"/>
      <c r="H20" s="20"/>
      <c r="I20" s="20"/>
    </row>
    <row r="21" spans="2:9" ht="15.75">
      <c r="B21" s="16"/>
      <c r="C21" s="24"/>
      <c r="D21" s="17"/>
      <c r="E21" s="17"/>
      <c r="F21" s="17"/>
      <c r="G21" s="20"/>
      <c r="H21" s="20"/>
      <c r="I21" s="20"/>
    </row>
    <row r="22" spans="2:9" ht="15.75">
      <c r="B22" s="21"/>
      <c r="C22" s="22"/>
      <c r="D22" s="23"/>
      <c r="E22" s="23"/>
      <c r="F22" s="23"/>
      <c r="G22" s="20"/>
      <c r="H22" s="20"/>
      <c r="I22" s="20"/>
    </row>
    <row r="23" spans="2:9" ht="15.75">
      <c r="B23" s="16"/>
      <c r="C23" s="24"/>
      <c r="D23" s="17"/>
      <c r="E23" s="17"/>
      <c r="F23" s="17"/>
      <c r="G23" s="20"/>
      <c r="H23" s="20"/>
      <c r="I23" s="20"/>
    </row>
    <row r="24" spans="2:9" ht="15.75">
      <c r="B24" s="16"/>
      <c r="C24" s="22"/>
      <c r="D24" s="23"/>
      <c r="E24" s="23"/>
      <c r="F24" s="23"/>
      <c r="G24" s="20"/>
      <c r="H24" s="20"/>
      <c r="I24" s="20"/>
    </row>
    <row r="25" spans="2:9" ht="15.75">
      <c r="B25" s="16"/>
      <c r="C25" s="24"/>
      <c r="D25" s="26"/>
      <c r="E25" s="27"/>
      <c r="F25" s="17"/>
      <c r="G25" s="20"/>
      <c r="H25" s="20"/>
      <c r="I25" s="20"/>
    </row>
    <row r="26" spans="2:9" ht="15.75">
      <c r="B26" s="16"/>
      <c r="C26" s="24"/>
      <c r="D26" s="28"/>
      <c r="E26" s="17"/>
      <c r="F26" s="17"/>
      <c r="G26" s="20"/>
      <c r="H26" s="20"/>
      <c r="I26" s="20"/>
    </row>
    <row r="27" spans="2:9" ht="15">
      <c r="B27" s="18"/>
      <c r="C27" s="18"/>
      <c r="D27" s="19"/>
      <c r="E27" s="19"/>
      <c r="F27" s="19"/>
      <c r="G27" s="20"/>
      <c r="H27" s="20"/>
      <c r="I27" s="20"/>
    </row>
    <row r="28" spans="2:9" ht="15">
      <c r="B28" s="29"/>
      <c r="C28" s="29"/>
      <c r="D28" s="29"/>
      <c r="E28" s="29"/>
      <c r="F28" s="29"/>
      <c r="G28" s="20"/>
      <c r="H28" s="20"/>
      <c r="I28" s="20"/>
    </row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17" sqref="B17:F17"/>
    </sheetView>
  </sheetViews>
  <sheetFormatPr defaultColWidth="9.00390625" defaultRowHeight="12.75"/>
  <cols>
    <col min="2" max="2" width="52.375" style="0" customWidth="1"/>
    <col min="3" max="3" width="15.00390625" style="0" customWidth="1"/>
    <col min="4" max="4" width="11.125" style="0" customWidth="1"/>
    <col min="6" max="6" width="10.375" style="0" customWidth="1"/>
  </cols>
  <sheetData>
    <row r="2" spans="2:6" ht="45">
      <c r="B2" s="9" t="s">
        <v>76</v>
      </c>
      <c r="C2" s="9" t="s">
        <v>3</v>
      </c>
      <c r="D2" s="10" t="s">
        <v>74</v>
      </c>
      <c r="E2" s="10" t="s">
        <v>36</v>
      </c>
      <c r="F2" s="10" t="s">
        <v>75</v>
      </c>
    </row>
    <row r="3" spans="2:6" ht="15.75">
      <c r="B3" s="6" t="s">
        <v>59</v>
      </c>
      <c r="C3" s="11" t="s">
        <v>61</v>
      </c>
      <c r="D3" s="7">
        <v>49</v>
      </c>
      <c r="E3" s="7">
        <v>111.8</v>
      </c>
      <c r="F3" s="7">
        <v>74.76</v>
      </c>
    </row>
    <row r="4" spans="2:6" ht="31.5">
      <c r="B4" s="6" t="s">
        <v>63</v>
      </c>
      <c r="C4" s="11" t="s">
        <v>61</v>
      </c>
      <c r="D4" s="7">
        <v>79</v>
      </c>
      <c r="E4" s="7"/>
      <c r="F4" s="7"/>
    </row>
    <row r="5" spans="2:6" ht="15.75">
      <c r="B5" s="6" t="s">
        <v>78</v>
      </c>
      <c r="C5" s="11" t="s">
        <v>62</v>
      </c>
      <c r="D5" s="7">
        <v>1</v>
      </c>
      <c r="E5" s="7"/>
      <c r="F5" s="7"/>
    </row>
    <row r="6" spans="2:6" ht="15.75">
      <c r="B6" s="6" t="s">
        <v>79</v>
      </c>
      <c r="C6" s="11" t="s">
        <v>62</v>
      </c>
      <c r="D6" s="7">
        <v>0</v>
      </c>
      <c r="E6" s="7"/>
      <c r="F6" s="7"/>
    </row>
    <row r="7" spans="2:6" ht="15.75">
      <c r="B7" s="6" t="s">
        <v>64</v>
      </c>
      <c r="C7" s="11" t="s">
        <v>62</v>
      </c>
      <c r="D7" s="7">
        <v>20</v>
      </c>
      <c r="E7" s="7"/>
      <c r="F7" s="7"/>
    </row>
    <row r="8" spans="2:6" ht="15.75">
      <c r="B8" s="6" t="s">
        <v>80</v>
      </c>
      <c r="C8" s="11" t="s">
        <v>62</v>
      </c>
      <c r="D8" s="7"/>
      <c r="E8" s="7">
        <v>24</v>
      </c>
      <c r="F8" s="7"/>
    </row>
    <row r="9" spans="2:6" ht="15.75">
      <c r="B9" s="6" t="s">
        <v>82</v>
      </c>
      <c r="C9" s="11" t="s">
        <v>62</v>
      </c>
      <c r="D9" s="7"/>
      <c r="E9" s="7">
        <v>2</v>
      </c>
      <c r="F9" s="7"/>
    </row>
    <row r="10" spans="2:6" ht="15.75">
      <c r="B10" s="12" t="s">
        <v>81</v>
      </c>
      <c r="C10" s="11" t="s">
        <v>62</v>
      </c>
      <c r="D10" s="7"/>
      <c r="E10" s="7"/>
      <c r="F10" s="7">
        <v>3</v>
      </c>
    </row>
    <row r="11" spans="2:6" ht="15.75">
      <c r="B11" s="6" t="s">
        <v>84</v>
      </c>
      <c r="C11" s="11" t="s">
        <v>60</v>
      </c>
      <c r="D11" s="7"/>
      <c r="E11" s="7"/>
      <c r="F11" s="7"/>
    </row>
    <row r="12" spans="2:6" ht="15.75">
      <c r="B12" s="6" t="s">
        <v>85</v>
      </c>
      <c r="C12" s="11" t="s">
        <v>71</v>
      </c>
      <c r="D12" s="13">
        <v>0.02899501427885008</v>
      </c>
      <c r="E12" s="14">
        <v>0.001046596298175976</v>
      </c>
      <c r="F12" s="7"/>
    </row>
    <row r="13" spans="2:6" ht="15.75">
      <c r="B13" s="6" t="s">
        <v>86</v>
      </c>
      <c r="C13" s="11" t="s">
        <v>72</v>
      </c>
      <c r="D13" s="15">
        <v>0.20714758438120454</v>
      </c>
      <c r="E13" s="7"/>
      <c r="F13" s="7"/>
    </row>
    <row r="14" spans="2:6" ht="15.75">
      <c r="B14" s="18"/>
      <c r="C14" s="18"/>
      <c r="D14" s="19"/>
      <c r="E14" s="19"/>
      <c r="F14" s="17"/>
    </row>
    <row r="15" spans="2:6" ht="15.75">
      <c r="B15" s="16"/>
      <c r="C15" s="16"/>
      <c r="D15" s="17"/>
      <c r="E15" s="17"/>
      <c r="F15" s="17"/>
    </row>
    <row r="16" spans="2:6" ht="15.75">
      <c r="B16" s="16"/>
      <c r="C16" s="16"/>
      <c r="D16" s="17"/>
      <c r="E16" s="17"/>
      <c r="F16" s="17"/>
    </row>
    <row r="17" spans="2:6" ht="15.75">
      <c r="B17" s="6" t="s">
        <v>83</v>
      </c>
      <c r="C17" s="11" t="s">
        <v>67</v>
      </c>
      <c r="D17" s="7">
        <v>27</v>
      </c>
      <c r="E17" s="7">
        <v>42</v>
      </c>
      <c r="F17" s="7">
        <v>2</v>
      </c>
    </row>
    <row r="18" spans="2:7" ht="15.75">
      <c r="B18" s="21"/>
      <c r="C18" s="22"/>
      <c r="D18" s="23"/>
      <c r="E18" s="23"/>
      <c r="F18" s="23"/>
      <c r="G18" s="20"/>
    </row>
    <row r="19" spans="2:7" ht="15.75">
      <c r="B19" s="20"/>
      <c r="C19" s="20"/>
      <c r="D19" s="20"/>
      <c r="E19" s="20"/>
      <c r="F19" s="17"/>
      <c r="G19" s="20"/>
    </row>
    <row r="20" spans="2:7" ht="15.75">
      <c r="B20" s="20"/>
      <c r="C20" s="20"/>
      <c r="D20" s="20"/>
      <c r="E20" s="20"/>
      <c r="F20" s="23"/>
      <c r="G20" s="20"/>
    </row>
    <row r="21" spans="2:7" ht="15.75">
      <c r="B21" s="20"/>
      <c r="C21" s="20"/>
      <c r="D21" s="20"/>
      <c r="E21" s="20"/>
      <c r="F21" s="17"/>
      <c r="G21" s="20"/>
    </row>
    <row r="22" spans="2:7" ht="15.75">
      <c r="B22" s="20"/>
      <c r="C22" s="20"/>
      <c r="D22" s="20"/>
      <c r="E22" s="20"/>
      <c r="F22" s="17"/>
      <c r="G22" s="20"/>
    </row>
    <row r="23" spans="2:7" ht="15">
      <c r="B23" s="20"/>
      <c r="C23" s="20"/>
      <c r="D23" s="20"/>
      <c r="E23" s="20"/>
      <c r="F23" s="19"/>
      <c r="G23" s="20"/>
    </row>
    <row r="24" spans="2:7" ht="12.75">
      <c r="B24" s="20"/>
      <c r="C24" s="20"/>
      <c r="D24" s="20"/>
      <c r="E24" s="20"/>
      <c r="F24" s="20"/>
      <c r="G24" s="20"/>
    </row>
    <row r="25" spans="2:7" ht="12.75">
      <c r="B25" s="20"/>
      <c r="C25" s="20"/>
      <c r="D25" s="20"/>
      <c r="E25" s="20"/>
      <c r="F25" s="20"/>
      <c r="G25" s="20"/>
    </row>
    <row r="26" spans="2:7" ht="12.75">
      <c r="B26" s="20"/>
      <c r="C26" s="20"/>
      <c r="D26" s="20"/>
      <c r="E26" s="20"/>
      <c r="F26" s="20"/>
      <c r="G2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Ильмерзин И.В. (1206)</dc:creator>
  <cp:keywords/>
  <dc:description/>
  <cp:lastModifiedBy>pei</cp:lastModifiedBy>
  <cp:lastPrinted>2014-05-08T03:50:23Z</cp:lastPrinted>
  <dcterms:created xsi:type="dcterms:W3CDTF">2014-05-07T11:07:43Z</dcterms:created>
  <dcterms:modified xsi:type="dcterms:W3CDTF">2014-05-08T09:46:27Z</dcterms:modified>
  <cp:category/>
  <cp:version/>
  <cp:contentType/>
  <cp:contentStatus/>
</cp:coreProperties>
</file>