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1075" windowHeight="9540" tabRatio="725" activeTab="1"/>
  </bookViews>
  <sheets>
    <sheet name="ИНСТРУКЦИЯ" sheetId="17" r:id="rId1"/>
    <sheet name="Прилож.1" sheetId="12" r:id="rId2"/>
    <sheet name="Прилож.2" sheetId="13" r:id="rId3"/>
    <sheet name="расчет С1" sheetId="14" r:id="rId4"/>
    <sheet name="факт стройки КТП" sheetId="22" r:id="rId5"/>
    <sheet name="Факт стройки ЛЭП" sheetId="16" r:id="rId6"/>
    <sheet name="станд. ставки" sheetId="1" r:id="rId7"/>
    <sheet name="ставки на ед.мощности " sheetId="6" state="hidden" r:id="rId8"/>
    <sheet name="Лист12" sheetId="21" state="hidden" r:id="rId9"/>
    <sheet name="отчет 2014" sheetId="26" r:id="rId10"/>
    <sheet name="отчет 9 мес 2015" sheetId="27" r:id="rId11"/>
  </sheets>
  <externalReferences>
    <externalReference r:id="rId12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 localSheetId="10">#REF!</definedName>
    <definedName name="_RAZ1">#REF!</definedName>
    <definedName name="_RAZ2" localSheetId="10">#REF!</definedName>
    <definedName name="_RAZ2">#REF!</definedName>
    <definedName name="_RAZ3" localSheetId="10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 localSheetId="10">#REF!</definedName>
    <definedName name="ISHOD1">#REF!</definedName>
    <definedName name="ISHOD2_1" localSheetId="10">#REF!</definedName>
    <definedName name="ISHOD2_1">#REF!</definedName>
    <definedName name="ISHOD2_2" localSheetId="10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 localSheetId="10">#REF!</definedName>
    <definedName name="PARAM1_1">#REF!</definedName>
    <definedName name="PARAM1_2" localSheetId="10">#REF!</definedName>
    <definedName name="PARAM1_2">#REF!</definedName>
    <definedName name="PARAM2" localSheetId="10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 localSheetId="10">#REF!</definedName>
    <definedName name="PRINT_SENS">#REF!</definedName>
    <definedName name="PRO" localSheetId="10">[1]MAIN!#REF!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 localSheetId="10">#REF!</definedName>
    <definedName name="RAZMER1">#REF!</definedName>
    <definedName name="RAZMER2" localSheetId="10">#REF!</definedName>
    <definedName name="RAZMER2">#REF!</definedName>
    <definedName name="RAZMER3" localSheetId="10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Area" localSheetId="9">'отчет 2014'!$A$1:$P$20</definedName>
    <definedName name="_xlnm.Print_Area" localSheetId="10">'отчет 9 мес 2015'!$A$1:$P$20</definedName>
    <definedName name="_xlnm.Print_Area" localSheetId="1">Прилож.1!$A$1:$E$34</definedName>
    <definedName name="_xlnm.Print_Area" localSheetId="2">Прилож.2!$B$1:$L$26</definedName>
    <definedName name="_xlnm.Print_Area" localSheetId="3">'расчет С1'!$A$1:$F$57</definedName>
    <definedName name="_xlnm.Print_Area" localSheetId="6">'станд. ставки'!$A$1:$AB$45</definedName>
    <definedName name="_xlnm.Print_Area" localSheetId="4">'факт стройки КТП'!$A$1:$I$13</definedName>
    <definedName name="_xlnm.Print_Area" localSheetId="5">'Факт стройки ЛЭП'!$A$1:$I$33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45621"/>
</workbook>
</file>

<file path=xl/calcChain.xml><?xml version="1.0" encoding="utf-8"?>
<calcChain xmlns="http://schemas.openxmlformats.org/spreadsheetml/2006/main">
  <c r="O7" i="27" l="1"/>
  <c r="N7" i="27"/>
  <c r="P7" i="27"/>
  <c r="J7" i="27"/>
  <c r="G7" i="27"/>
  <c r="P5" i="27"/>
  <c r="O5" i="27"/>
  <c r="N5" i="27"/>
  <c r="J5" i="27"/>
  <c r="G5" i="27"/>
  <c r="C35" i="14" l="1"/>
  <c r="E13" i="12"/>
  <c r="E10" i="12"/>
  <c r="E20" i="12" s="1"/>
  <c r="G19" i="13"/>
  <c r="G18" i="13"/>
  <c r="G17" i="13"/>
  <c r="G8" i="13"/>
  <c r="D18" i="13"/>
  <c r="D17" i="13"/>
  <c r="D8" i="13"/>
  <c r="G10" i="26"/>
  <c r="P8" i="26"/>
  <c r="O8" i="26"/>
  <c r="N8" i="26"/>
  <c r="J8" i="26"/>
  <c r="G8" i="26"/>
  <c r="P7" i="26"/>
  <c r="O7" i="26"/>
  <c r="N7" i="26"/>
  <c r="J7" i="26"/>
  <c r="G7" i="26"/>
  <c r="J5" i="26"/>
  <c r="G5" i="26"/>
  <c r="E11" i="12" l="1"/>
  <c r="O5" i="26" l="1"/>
  <c r="N5" i="26"/>
  <c r="P5" i="26" l="1"/>
  <c r="I17" i="13"/>
  <c r="I8" i="13"/>
  <c r="K8" i="13"/>
  <c r="C46" i="14"/>
  <c r="C43" i="14"/>
  <c r="C45" i="14"/>
  <c r="C47" i="14"/>
  <c r="C48" i="14"/>
  <c r="C49" i="14"/>
  <c r="C42" i="14"/>
  <c r="C32" i="14"/>
  <c r="C26" i="14"/>
  <c r="C23" i="14" s="1"/>
  <c r="C17" i="14"/>
  <c r="C14" i="14" s="1"/>
  <c r="C8" i="14"/>
  <c r="C5" i="14" s="1"/>
  <c r="L9" i="13"/>
  <c r="L10" i="13"/>
  <c r="L12" i="13"/>
  <c r="L13" i="13"/>
  <c r="L14" i="13"/>
  <c r="L16" i="13"/>
  <c r="K9" i="13"/>
  <c r="K10" i="13"/>
  <c r="K11" i="13"/>
  <c r="L11" i="13" s="1"/>
  <c r="K12" i="13"/>
  <c r="K13" i="13"/>
  <c r="K14" i="13"/>
  <c r="K15" i="13"/>
  <c r="L15" i="13" s="1"/>
  <c r="K16" i="13"/>
  <c r="K17" i="13"/>
  <c r="K18" i="13"/>
  <c r="K19" i="13"/>
  <c r="E25" i="12"/>
  <c r="I19" i="13"/>
  <c r="I9" i="13"/>
  <c r="I10" i="13"/>
  <c r="I11" i="13"/>
  <c r="I12" i="13"/>
  <c r="I13" i="13"/>
  <c r="I14" i="13"/>
  <c r="I15" i="13"/>
  <c r="I16" i="13"/>
  <c r="I18" i="13"/>
  <c r="F11" i="13"/>
  <c r="F13" i="13"/>
  <c r="F15" i="13"/>
  <c r="F17" i="13"/>
  <c r="F19" i="13"/>
  <c r="F8" i="13"/>
  <c r="F9" i="13"/>
  <c r="F12" i="13"/>
  <c r="F14" i="13"/>
  <c r="F16" i="13"/>
  <c r="F18" i="13"/>
  <c r="F23" i="14" l="1"/>
  <c r="J18" i="13"/>
  <c r="L18" i="13" s="1"/>
  <c r="J19" i="13"/>
  <c r="F32" i="14"/>
  <c r="F14" i="14"/>
  <c r="J17" i="13"/>
  <c r="L17" i="13" s="1"/>
  <c r="F5" i="14"/>
  <c r="J8" i="13"/>
  <c r="L8" i="13" s="1"/>
  <c r="C44" i="14"/>
  <c r="C41" i="14" s="1"/>
  <c r="F41" i="14" s="1"/>
  <c r="E15" i="12"/>
  <c r="E24" i="12" l="1"/>
  <c r="E21" i="12" s="1"/>
  <c r="L19" i="13"/>
  <c r="E12" i="12"/>
  <c r="D10" i="13"/>
  <c r="F10" i="13" s="1"/>
  <c r="D15" i="12"/>
  <c r="D12" i="12" s="1"/>
  <c r="D21" i="12"/>
  <c r="C21" i="12"/>
  <c r="C15" i="12"/>
  <c r="C12" i="12" s="1"/>
  <c r="E7" i="12" l="1"/>
  <c r="E28" i="12" s="1"/>
  <c r="D7" i="12"/>
  <c r="D28" i="12" s="1"/>
  <c r="C7" i="12"/>
  <c r="C28" i="12" s="1"/>
  <c r="B26" i="16"/>
  <c r="B27" i="16"/>
  <c r="G26" i="16"/>
  <c r="G27" i="16"/>
  <c r="F26" i="16"/>
  <c r="F27" i="16"/>
  <c r="D26" i="16"/>
  <c r="D27" i="16"/>
  <c r="C13" i="16" l="1"/>
  <c r="E13" i="16"/>
  <c r="H13" i="16"/>
  <c r="I13" i="16"/>
  <c r="C14" i="16"/>
  <c r="E14" i="16"/>
  <c r="H14" i="16"/>
  <c r="I14" i="16"/>
  <c r="C15" i="16"/>
  <c r="E15" i="16"/>
  <c r="H15" i="16"/>
  <c r="I15" i="16"/>
  <c r="C26" i="16"/>
  <c r="E26" i="16"/>
  <c r="H26" i="16"/>
  <c r="I26" i="16"/>
  <c r="C27" i="16"/>
  <c r="E27" i="16"/>
  <c r="H27" i="16"/>
  <c r="I27" i="16"/>
</calcChain>
</file>

<file path=xl/sharedStrings.xml><?xml version="1.0" encoding="utf-8"?>
<sst xmlns="http://schemas.openxmlformats.org/spreadsheetml/2006/main" count="628" uniqueCount="339">
  <si>
    <t>Наименование</t>
  </si>
  <si>
    <t>Фактические действия по присоединению и обеспечению работы устройств в электрической сети</t>
  </si>
  <si>
    <t xml:space="preserve">Стандартизированные тарифные ставки на покрытие расходов в части строительства воздушных линий электропередач, С2, руб./1 км, без НДС, (в ценах 2001 года) </t>
  </si>
  <si>
    <t>х</t>
  </si>
  <si>
    <t xml:space="preserve">Стандартизированные тарифные ставки на покрытие расходов в части строительства трансформаторных подстанций, С4, руб./кВт, без НДС, (в ценах 2001 года) </t>
  </si>
  <si>
    <t>№</t>
  </si>
  <si>
    <t>Подготовка, выдача сетевой организацией технических условий и их согласование</t>
  </si>
  <si>
    <t>Разработка сетевой организацией проектной документации по строительству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</si>
  <si>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Выполнение сетевой организацией, мероприятий, связанных  со строительством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</si>
  <si>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3.1.</t>
  </si>
  <si>
    <t>строительство воздушных линий</t>
  </si>
  <si>
    <t>3.2.</t>
  </si>
  <si>
    <t>строительство кабельных линий</t>
  </si>
  <si>
    <t>3.3.</t>
  </si>
  <si>
    <t>строительство пунктов секционирования</t>
  </si>
  <si>
    <t>3.4.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</si>
  <si>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</si>
  <si>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3.5.</t>
  </si>
  <si>
    <t>строительство центров питания, подстанций уровнем напряжения 35 кВ и выше (ПС)</t>
  </si>
  <si>
    <t>Проверка сетевой организацией выполнения заявителем ТУ</t>
  </si>
  <si>
    <t>Участие в осмотре должностным лицом Ростехнадзора присоединяемых устройств</t>
  </si>
  <si>
    <t xml:space="preserve">Стандартизированные тарифные ставки на покрытие расходов в части строительства кабельных линий электропередач без прокола грунта, С3, руб./1 км,  без НДС, (в ценах 2001 года) </t>
  </si>
  <si>
    <t>Уровень напряжения в точке присоединения, кВ</t>
  </si>
  <si>
    <t>СИП 2</t>
  </si>
  <si>
    <t>СИП 3</t>
  </si>
  <si>
    <r>
      <t>3х16мм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>+1х25мм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</si>
  <si>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3x25мм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>+1x35мм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</si>
  <si>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3x35мм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>+1x50 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</si>
  <si>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3x50мм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>+1x50мм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> </t>
    </r>
  </si>
  <si>
    <r>
      <t>3x70мм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>+1x70мм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</si>
  <si>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3x95мм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>+1x95мм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</si>
  <si>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3х120мм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>+1х95мм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</si>
  <si>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1х35мм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</si>
  <si>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1х50мм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</si>
  <si>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1х70мм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</si>
  <si>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1х95мм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</si>
  <si>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1х120мм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</si>
  <si>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t>0,4</t>
  </si>
  <si>
    <t xml:space="preserve"> 6-10</t>
  </si>
  <si>
    <t>ААБл-1</t>
  </si>
  <si>
    <t>ААБл-10</t>
  </si>
  <si>
    <t>АПвПг-10</t>
  </si>
  <si>
    <r>
      <t>50мм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</si>
  <si>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95мм</t>
    </r>
    <r>
      <rPr>
        <vertAlign val="superscript"/>
        <sz val="11"/>
        <color indexed="8"/>
        <rFont val="Times New Roman"/>
        <family val="1"/>
        <charset val="204"/>
      </rPr>
      <t>2 </t>
    </r>
  </si>
  <si>
    <r>
      <t>150мм</t>
    </r>
    <r>
      <rPr>
        <vertAlign val="superscript"/>
        <sz val="11"/>
        <color indexed="8"/>
        <rFont val="Times New Roman"/>
        <family val="1"/>
        <charset val="204"/>
      </rPr>
      <t>2 </t>
    </r>
  </si>
  <si>
    <r>
      <t>70мм</t>
    </r>
    <r>
      <rPr>
        <vertAlign val="superscript"/>
        <sz val="11"/>
        <color indexed="8"/>
        <rFont val="Times New Roman"/>
        <family val="1"/>
        <charset val="204"/>
      </rPr>
      <t>2 </t>
    </r>
  </si>
  <si>
    <t>КТП киоскового типа</t>
  </si>
  <si>
    <t>КТП блочного типа в бетонной оболочке</t>
  </si>
  <si>
    <t>однотрансформаторная</t>
  </si>
  <si>
    <t>двухтрансформаторная</t>
  </si>
  <si>
    <t>тупикового
типа</t>
  </si>
  <si>
    <t>проходного типа</t>
  </si>
  <si>
    <t>Диапазон присоединяемой максимальной мощности, кВт</t>
  </si>
  <si>
    <r>
      <t>1х150мм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</si>
  <si>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t>АС</t>
  </si>
  <si>
    <r>
      <t>35мм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</si>
  <si>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50мм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/8,0</t>
    </r>
  </si>
  <si>
    <r>
      <t>70мм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/11,0</t>
    </r>
  </si>
  <si>
    <r>
      <t>95мм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/16,0</t>
    </r>
  </si>
  <si>
    <r>
      <t>120мм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/19,0</t>
    </r>
  </si>
  <si>
    <r>
      <t>150мм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/19,0</t>
    </r>
  </si>
  <si>
    <t>АВБбШв-1</t>
  </si>
  <si>
    <r>
      <t>25мм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</si>
  <si>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35мм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 </t>
    </r>
  </si>
  <si>
    <r>
      <t>70мм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 </t>
    </r>
  </si>
  <si>
    <r>
      <t>120мм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 </t>
    </r>
  </si>
  <si>
    <r>
      <t>185мм</t>
    </r>
    <r>
      <rPr>
        <vertAlign val="superscript"/>
        <sz val="11"/>
        <color indexed="8"/>
        <rFont val="Times New Roman"/>
        <family val="1"/>
        <charset val="204"/>
      </rPr>
      <t>2 </t>
    </r>
  </si>
  <si>
    <r>
      <t>240мм</t>
    </r>
    <r>
      <rPr>
        <vertAlign val="superscript"/>
        <sz val="11"/>
        <color indexed="8"/>
        <rFont val="Times New Roman"/>
        <family val="1"/>
        <charset val="204"/>
      </rPr>
      <t>2 </t>
    </r>
  </si>
  <si>
    <r>
      <t>70мм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</si>
  <si>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95мм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</si>
  <si>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120мм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</si>
  <si>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150мм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</si>
  <si>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185мм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</si>
  <si>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240мм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</si>
  <si>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t>АВБбШв-10</t>
  </si>
  <si>
    <r>
      <t>3х70мм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 </t>
    </r>
  </si>
  <si>
    <r>
      <t>3х95мм</t>
    </r>
    <r>
      <rPr>
        <vertAlign val="superscript"/>
        <sz val="11"/>
        <color indexed="8"/>
        <rFont val="Times New Roman"/>
        <family val="1"/>
        <charset val="204"/>
      </rPr>
      <t>2 </t>
    </r>
  </si>
  <si>
    <r>
      <t>3х120мм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 </t>
    </r>
  </si>
  <si>
    <r>
      <t>3х150мм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 </t>
    </r>
  </si>
  <si>
    <r>
      <t>3х185мм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 </t>
    </r>
  </si>
  <si>
    <r>
      <t>3х240мм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 </t>
    </r>
  </si>
  <si>
    <r>
      <t>3х70мм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 </t>
    </r>
  </si>
  <si>
    <r>
      <t>3х95мм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 </t>
    </r>
  </si>
  <si>
    <r>
      <t>3х120мм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 </t>
    </r>
  </si>
  <si>
    <r>
      <t>3х150мм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 </t>
    </r>
  </si>
  <si>
    <r>
      <t>3х185мм</t>
    </r>
    <r>
      <rPr>
        <vertAlign val="superscript"/>
        <sz val="11"/>
        <rFont val="Times New Roman"/>
        <family val="1"/>
        <charset val="204"/>
      </rPr>
      <t>2 </t>
    </r>
  </si>
  <si>
    <r>
      <t>3х240мм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 </t>
    </r>
  </si>
  <si>
    <r>
      <t>3х70мм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/35</t>
    </r>
  </si>
  <si>
    <r>
      <t>3х95мм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/35</t>
    </r>
  </si>
  <si>
    <r>
      <t>3х120мм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/50</t>
    </r>
  </si>
  <si>
    <r>
      <t>3х150мм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/50</t>
    </r>
  </si>
  <si>
    <r>
      <t>3х185мм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/50</t>
    </r>
  </si>
  <si>
    <r>
      <t>3х240мм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/70</t>
    </r>
  </si>
  <si>
    <r>
      <t>3х300мм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/70</t>
    </r>
  </si>
  <si>
    <r>
      <t>3х400мм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/70</t>
    </r>
  </si>
  <si>
    <r>
      <t>3х500мм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/70</t>
    </r>
  </si>
  <si>
    <r>
      <t>95мм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 </t>
    </r>
  </si>
  <si>
    <r>
      <t>240мм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 </t>
    </r>
  </si>
  <si>
    <r>
      <t>3х70мм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</si>
  <si>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3х95мм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</si>
  <si>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3х120мм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</si>
  <si>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3х150мм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</si>
  <si>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3х185мм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</si>
  <si>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3х240мм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</si>
  <si>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3х70мм</t>
    </r>
    <r>
      <rPr>
        <vertAlign val="superscript"/>
        <sz val="11"/>
        <rFont val="Times New Roman"/>
        <family val="1"/>
        <charset val="204"/>
      </rPr>
      <t>2</t>
    </r>
  </si>
  <si>
    <r>
      <t>3х95мм</t>
    </r>
    <r>
      <rPr>
        <vertAlign val="superscript"/>
        <sz val="11"/>
        <rFont val="Times New Roman"/>
        <family val="1"/>
        <charset val="204"/>
      </rPr>
      <t>2</t>
    </r>
  </si>
  <si>
    <r>
      <t>3х120мм</t>
    </r>
    <r>
      <rPr>
        <vertAlign val="superscript"/>
        <sz val="11"/>
        <rFont val="Times New Roman"/>
        <family val="1"/>
        <charset val="204"/>
      </rPr>
      <t>2</t>
    </r>
  </si>
  <si>
    <r>
      <t>3х150мм</t>
    </r>
    <r>
      <rPr>
        <vertAlign val="superscript"/>
        <sz val="11"/>
        <rFont val="Times New Roman"/>
        <family val="1"/>
        <charset val="204"/>
      </rPr>
      <t>2</t>
    </r>
  </si>
  <si>
    <r>
      <t>3х185мм</t>
    </r>
    <r>
      <rPr>
        <vertAlign val="superscript"/>
        <sz val="11"/>
        <rFont val="Times New Roman"/>
        <family val="1"/>
        <charset val="204"/>
      </rPr>
      <t>2</t>
    </r>
  </si>
  <si>
    <r>
      <t>3х240мм</t>
    </r>
    <r>
      <rPr>
        <vertAlign val="superscript"/>
        <sz val="11"/>
        <rFont val="Times New Roman"/>
        <family val="1"/>
        <charset val="204"/>
      </rPr>
      <t>2</t>
    </r>
  </si>
  <si>
    <t>16 кВА</t>
  </si>
  <si>
    <t>25 кВА</t>
  </si>
  <si>
    <t>40 кВА</t>
  </si>
  <si>
    <t>63 кВА</t>
  </si>
  <si>
    <t>100 кВА</t>
  </si>
  <si>
    <t>160 кВА</t>
  </si>
  <si>
    <t>СТП</t>
  </si>
  <si>
    <t>250 кВА</t>
  </si>
  <si>
    <t>400 кВА</t>
  </si>
  <si>
    <t>630 кВА</t>
  </si>
  <si>
    <t>1000 кВА</t>
  </si>
  <si>
    <t>1250 кВА</t>
  </si>
  <si>
    <t>1600 кВА</t>
  </si>
  <si>
    <t>РП 6 кВ</t>
  </si>
  <si>
    <t>РП 10 кВ</t>
  </si>
  <si>
    <t>КТП блочного типа
в бетонной оболочке</t>
  </si>
  <si>
    <t>свыше 150</t>
  </si>
  <si>
    <t xml:space="preserve">строительство объектов электросетевого хозяйства
 на уровне напряжения 0.4 кВ </t>
  </si>
  <si>
    <t xml:space="preserve">строительство объектов электросетевого хозяйства
 на уровне напряжения 6-10 кВ </t>
  </si>
  <si>
    <t>Приложение 1</t>
  </si>
  <si>
    <t>№
п/п</t>
  </si>
  <si>
    <t>Показатели</t>
  </si>
  <si>
    <t>1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</si>
  <si>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</si>
  <si>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</si>
  <si>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</si>
  <si>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</si>
  <si>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</si>
  <si>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</si>
  <si>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 (без ЕСН)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</si>
  <si>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</si>
  <si>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</si>
  <si>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</si>
  <si>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</si>
  <si>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</si>
  <si>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>- работы и услуги производственного характера</t>
  </si>
  <si>
    <t>1.5.2</t>
  </si>
  <si>
    <t>- налоги и сборы, уменьшающие н/о базу на прибыль организаций, всего</t>
  </si>
  <si>
    <t>1.5.3</t>
  </si>
  <si>
    <t>- работы и услуги непроизводственного характера, в т.ч.: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</si>
  <si>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</si>
  <si>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</si>
  <si>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</si>
  <si>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</si>
  <si>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</si>
  <si>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консультационные и юридические услуги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</si>
  <si>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</si>
  <si>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</si>
  <si>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</si>
  <si>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</si>
  <si>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</si>
  <si>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</si>
  <si>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</si>
  <si>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</si>
  <si>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</si>
  <si>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</si>
  <si>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1.6.4</t>
  </si>
  <si>
    <t>- прочие обоснованные расходы</t>
  </si>
  <si>
    <t>1.6.5</t>
  </si>
  <si>
    <t>- денежные выплаты социального характера
(по Коллективному договору)</t>
  </si>
  <si>
    <t>1.6.6</t>
  </si>
  <si>
    <t>- другие расходы из прибыли (налог на прибыль)</t>
  </si>
  <si>
    <t>2</t>
  </si>
  <si>
    <t>3</t>
  </si>
  <si>
    <t>4</t>
  </si>
  <si>
    <t>Необходимая валовая выручка (сумма п. 1 - 3)</t>
  </si>
  <si>
    <t>Приложение 2</t>
  </si>
  <si>
    <t>Калькуляция стоимости мероприятий, осуществляемых при технологическом присоединении единицы мощности (1 кВт)</t>
  </si>
  <si>
    <t xml:space="preserve">№ </t>
  </si>
  <si>
    <t>Наименование мероприятий</t>
  </si>
  <si>
    <t>Разбивка НВВ согласно приложения 1 по каждому мероприятию (руб.)</t>
  </si>
  <si>
    <t>Объем максимальной мощности, (кВт)</t>
  </si>
  <si>
    <t>Ставки для расчета платы по каждому мероприятию, (руб/кВт)</t>
  </si>
  <si>
    <t>Подготовка и выдача сетевой организацией технических условий Заявителю (ТУ)</t>
  </si>
  <si>
    <t xml:space="preserve">Разработка сетевой организацией проектной документации по строительству "последней мили"
</t>
  </si>
  <si>
    <t>3.1</t>
  </si>
  <si>
    <t>строительство воздушных  линий</t>
  </si>
  <si>
    <t>3.2</t>
  </si>
  <si>
    <t>строительство кабельных  линий</t>
  </si>
  <si>
    <t>3.3</t>
  </si>
  <si>
    <t>3.4</t>
  </si>
  <si>
    <t>строительство комплектных трансформаторных подстанций (КТП), распределительных трансформаторных подстанций (РТП) с с уровнем напряжения до 35 кВ</t>
  </si>
  <si>
    <t>3.5</t>
  </si>
  <si>
    <t>строительство центров питания; подстанций уровнем напряжения 35 кВ и выше (ПС)</t>
  </si>
  <si>
    <t>организация автоматизированного учета электроэнергии</t>
  </si>
  <si>
    <t>Проверка сетевой организацией выполнения Заявителем ТУ</t>
  </si>
  <si>
    <t>5</t>
  </si>
  <si>
    <t>Участие в осмотре должностным лицом Ростехнадзора присоединяемых Устройств Заявителя &lt;1&gt;</t>
  </si>
  <si>
    <t>6</t>
  </si>
  <si>
    <t>Фактические действия по присоединению и обеспечению работы Устройств в электрической сети</t>
  </si>
  <si>
    <t>Мероприятия (статьи затрат)</t>
  </si>
  <si>
    <t>затраты на 1 присоед., руб.</t>
  </si>
  <si>
    <t>НВВ, руб.</t>
  </si>
  <si>
    <t>1.</t>
  </si>
  <si>
    <t>оплата труда ППП (без ЕСН)</t>
  </si>
  <si>
    <t>отчисления на социальные нужды</t>
  </si>
  <si>
    <t>прочие расходы, в том числе:</t>
  </si>
  <si>
    <t>1.3.1</t>
  </si>
  <si>
    <t>очисления с ФОТ</t>
  </si>
  <si>
    <t>транспортные расходы</t>
  </si>
  <si>
    <t>2.</t>
  </si>
  <si>
    <t>2.1</t>
  </si>
  <si>
    <t>2.2</t>
  </si>
  <si>
    <t>2.3</t>
  </si>
  <si>
    <t>2.3.1</t>
  </si>
  <si>
    <t>2.3.2</t>
  </si>
  <si>
    <t>3.</t>
  </si>
  <si>
    <t>Участие в осмотре должностным лицом Ростехнадзора присоединяемых Устройств</t>
  </si>
  <si>
    <t>3.3.1</t>
  </si>
  <si>
    <t>3.3.2</t>
  </si>
  <si>
    <t>4.</t>
  </si>
  <si>
    <t>4.1</t>
  </si>
  <si>
    <t>4.2</t>
  </si>
  <si>
    <t>4.3</t>
  </si>
  <si>
    <t>4.3.1</t>
  </si>
  <si>
    <t>4.3.2</t>
  </si>
  <si>
    <t>5.</t>
  </si>
  <si>
    <t>И Т О Г О</t>
  </si>
  <si>
    <t>5.1</t>
  </si>
  <si>
    <t>5.2</t>
  </si>
  <si>
    <t>5.3</t>
  </si>
  <si>
    <t>5.3.1</t>
  </si>
  <si>
    <t>5.3.2</t>
  </si>
  <si>
    <t>руб./кВт (без НДС)</t>
  </si>
  <si>
    <t>1.3.3</t>
  </si>
  <si>
    <t>2.3.3</t>
  </si>
  <si>
    <t>3.3.3</t>
  </si>
  <si>
    <t>4.3.3</t>
  </si>
  <si>
    <t>5.3.3</t>
  </si>
  <si>
    <t>кол-во прис., факт 2014</t>
  </si>
  <si>
    <t>КЛЭП</t>
  </si>
  <si>
    <t>ВЛЭП</t>
  </si>
  <si>
    <t>2. Кабельные линии электропередач</t>
  </si>
  <si>
    <t>1. Воздушные линии электропередач</t>
  </si>
  <si>
    <t>3.Всего</t>
  </si>
  <si>
    <t>1.Воздушные линии электропередач</t>
  </si>
  <si>
    <t>0,4 кВ</t>
  </si>
  <si>
    <t>6-10 кВ</t>
  </si>
  <si>
    <t>Введенная мощность,  кВт</t>
  </si>
  <si>
    <t>Фактически построено ЛЭП, км</t>
  </si>
  <si>
    <t xml:space="preserve">мачтовая КТП  </t>
  </si>
  <si>
    <t>до 150 включительно</t>
  </si>
  <si>
    <t>до 150 кВт</t>
  </si>
  <si>
    <t>свыше 150 кВт</t>
  </si>
  <si>
    <r>
      <t xml:space="preserve">Ставки* равны стандартизированным тарифным ставкам С4 х k </t>
    </r>
    <r>
      <rPr>
        <sz val="8"/>
        <color theme="1"/>
        <rFont val="Cambria"/>
        <family val="1"/>
        <charset val="204"/>
      </rPr>
      <t>изм.ст</t>
    </r>
    <r>
      <rPr>
        <sz val="9"/>
        <color theme="1"/>
        <rFont val="Cambria"/>
        <family val="1"/>
        <charset val="204"/>
      </rPr>
      <t>.</t>
    </r>
  </si>
  <si>
    <t xml:space="preserve">                                                                                                                             текущие цены, руб./кВт (без НДС)</t>
  </si>
  <si>
    <t xml:space="preserve"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</t>
  </si>
  <si>
    <t xml:space="preserve">Выполнение сетевой организацией мероприятий, связанных со строительством "последней мили" </t>
  </si>
  <si>
    <t>В состав НВВ включаются расходы на выполнение мероприятий, указанных в подпунктах "а", "г" - "е" пункта 16 Методических указаний и расходы по мероприятиям, указанным в подпунктах "б" и "в" пункта 16 Методических указаний, связанным со строительством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(далее - мероприятия "последней мили"). Расходы на мероприятия "последней мили" определяются в соответствии с Главой V Методических указаний утверждённых приказом ФСТ России от 11.09.2012 №209-э/1.  
Информация о фактически построенных линиях электропередач педоставляется за три предыдущих года (полных) в разрезе присоединяемой мощности (до 150 кВт и свыше 150 кВт). В случае если фактические средние данные (о присоединенных объемах максимальной мощности, длине воздушных и кабельных линий электропередачи, объемах максимальной мощности построенных объектов) за три предыдущих года отсутствуют, расчет ставки за единицу максимальной мощности (руб./кВт) может производиться исходя из данных за два предыдущих года, а в случае отсутствия данных за два года - за предыдущий год.
В случае если сетевая организация в предыдущие периоды не осуществляла технологические присоединения, расчет ставки за единицу максимальной мощности (руб./кВт) может производиться исходя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хозяйства, или по имеющимся сведениям о планируемых расходах на очередной период регулирования, учитывающих строительство воздушных и кабельных линий электропередачи и объем присоединяемой максимальной мощности указанной сетевой организации.</t>
  </si>
  <si>
    <t xml:space="preserve">Стандартизированные тарифные ставки на покрытие расходов в части строительства кабельных линий электропередачив с проколом грунта методом горизонтально-направленного бурения, С3, руб./1 км, без НДС, (в ценах 2001 года) </t>
  </si>
  <si>
    <t xml:space="preserve">Контактное лицо: Долгишев Сергей Анатольевич, тел. 24-16-24 </t>
  </si>
  <si>
    <t>Наименование 
мероприятий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</si>
  <si>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</si>
  <si>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</si>
  <si>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</si>
  <si>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</si>
  <si>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 xml:space="preserve">Фактические расходы на строительство подстанций 
за 3 предыдущих года </t>
  </si>
  <si>
    <t>ИНФОРМАЦИЯ О ФАКТИЧЕСКИ ПОСТРОЕННЫХ ЛИНИЯХ ЭЛЕКТРОПЕРЕДАЧ В 2012-2014гг. И ВВЕДЕННОЙ МОЩНОСТИ</t>
  </si>
  <si>
    <t>ИНФОРМАЦИЯ О ФАКТИЧЕСКИ ПОСТРОЕННЫХ РП, КТП, ЦЕНТРОВ ПИТАНИЯ И ПОДСТАНЦИЙ  В 2012-2014гг. И ВВЕДЕННОЙ МОЩНОСТИ</t>
  </si>
  <si>
    <t>Наименование категорий присоединения</t>
  </si>
  <si>
    <t>Напряжение присоединения, кВ</t>
  </si>
  <si>
    <t>Количество поданных заявок, шт</t>
  </si>
  <si>
    <t>Количество заключённых договоров, шт</t>
  </si>
  <si>
    <t>Присоединяемая мощность, кВт</t>
  </si>
  <si>
    <t>Стоимость технологических присоединений по заключенным договорам, тыс.руб. без НДС</t>
  </si>
  <si>
    <t>Количесство выполненных договоров</t>
  </si>
  <si>
    <t>Присоединённая мощность по выполненным договорам, кВт</t>
  </si>
  <si>
    <r>
      <t xml:space="preserve">Стоимость технологических присоединений </t>
    </r>
    <r>
      <rPr>
        <b/>
        <sz val="9"/>
        <color theme="1"/>
        <rFont val="Times New Roman"/>
        <family val="1"/>
        <charset val="204"/>
      </rPr>
      <t>по выполненным договорам</t>
    </r>
    <r>
      <rPr>
        <sz val="9"/>
        <color theme="1"/>
        <rFont val="Times New Roman"/>
        <family val="1"/>
        <charset val="204"/>
      </rPr>
      <t xml:space="preserve"> ( кроме мероприятий по строительству объектов "последней мили", С1), тыс.руб. без НДС</t>
    </r>
  </si>
  <si>
    <r>
      <t xml:space="preserve">Стоимость технологических присоединений </t>
    </r>
    <r>
      <rPr>
        <b/>
        <sz val="9"/>
        <color theme="1"/>
        <rFont val="Times New Roman"/>
        <family val="1"/>
        <charset val="204"/>
      </rPr>
      <t>по выполненным договорам</t>
    </r>
    <r>
      <rPr>
        <sz val="9"/>
        <color theme="1"/>
        <rFont val="Times New Roman"/>
        <family val="1"/>
        <charset val="204"/>
      </rPr>
      <t xml:space="preserve"> (мероприятия по строительству объектов "последней мили"), тыс.руб. без НДС</t>
    </r>
  </si>
  <si>
    <r>
      <rPr>
        <b/>
        <sz val="9"/>
        <color theme="1"/>
        <rFont val="Times New Roman"/>
        <family val="1"/>
        <charset val="204"/>
      </rPr>
      <t>Фактические расходы</t>
    </r>
    <r>
      <rPr>
        <sz val="9"/>
        <color theme="1"/>
        <rFont val="Times New Roman"/>
        <family val="1"/>
        <charset val="204"/>
      </rPr>
      <t xml:space="preserve"> на технологические присоединения (кроме мероприятий по строительству объектов "последней мили", С1), тыс. руб. без НДС</t>
    </r>
  </si>
  <si>
    <r>
      <rPr>
        <b/>
        <sz val="9"/>
        <color theme="1"/>
        <rFont val="Times New Roman"/>
        <family val="1"/>
        <charset val="204"/>
      </rPr>
      <t>Фактические расходы</t>
    </r>
    <r>
      <rPr>
        <sz val="9"/>
        <color theme="1"/>
        <rFont val="Times New Roman"/>
        <family val="1"/>
        <charset val="204"/>
      </rPr>
      <t xml:space="preserve"> на технологические присоединения (мероприятия по строительству объектов "последней мили"), тыс. руб. без НДС</t>
    </r>
  </si>
  <si>
    <t xml:space="preserve">Выручка сетевой организации от оказания услуг по технологическому присоединению в соответствии с актами выполненных работ 
(тыс. руб. без НДС)
</t>
  </si>
  <si>
    <t>до 15 кВт</t>
  </si>
  <si>
    <t>до 15 кВт*</t>
  </si>
  <si>
    <t>свыше 15 кВт до 150 кВт</t>
  </si>
  <si>
    <t>свыше 150 кВт до 8900 кВт</t>
  </si>
  <si>
    <t>6-10</t>
  </si>
  <si>
    <t>свыше 8900 кВт</t>
  </si>
  <si>
    <t>35-110</t>
  </si>
  <si>
    <t>И Т О  Г О</t>
  </si>
  <si>
    <t>*не превышающей 15 кВт включительно (с учетом мощности ранее присоединенных в этой точке присоединения энергопринимающих устройств), устанавливается исходя из стоимости мероприятий по технологическому присоединению в размере не более 550 рублей при присоединении заявителя по 3-й категории надежности (по одному источнику электроснабжения)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местности.</t>
  </si>
  <si>
    <t>Отчёт о произведённых технологических присоединениях к электрическим сетям за 2014 год</t>
  </si>
  <si>
    <t>Ожидаемые данные
2015</t>
  </si>
  <si>
    <t>Плановые показатели 2016</t>
  </si>
  <si>
    <t>Факт 2014</t>
  </si>
  <si>
    <t>Ожидаемые данные 2015</t>
  </si>
  <si>
    <t>Распределение НВВ на 2016 год по мероприятиям указанным в п. 1,4,5,6 Приложения №2 к Методическим указаниям с разбивкой по плановому объёму максимальной мощности (по уровню напряжения 0,4 кВт)</t>
  </si>
  <si>
    <t>1.3.2</t>
  </si>
  <si>
    <t>2. Средневзвещенные величины</t>
  </si>
  <si>
    <t>Фактические расходы на технологическое присоединение в соответствии с данными бухгалтерского учета (тыс. руб. без НДС)</t>
  </si>
  <si>
    <t>13=9+10</t>
  </si>
  <si>
    <t>14=11+12</t>
  </si>
  <si>
    <t>Отчёт о произведённых технологических присоединениях к электрическим сетям за 9 месяцев 2015 года</t>
  </si>
  <si>
    <t>15=13-14</t>
  </si>
  <si>
    <t>Доход (убыток), полученный от оказания услуг по технологическому присоединению</t>
  </si>
  <si>
    <t>Суммы Приложения 1 и Приложения 2 должны быть равны и "биться" с расчётом С1.</t>
  </si>
  <si>
    <r>
      <t>Вкладка станд. ставки заполняется в ценах 2001 года с разбивкой по уровням напряжения (кВ), применяемым материалам и максимальной мощности (кВт). В случае невостребованности или не использования сетевой организацией тех или иных марок ВЛ, КЛ, а также типов ТП, КТП или РП указанных во вкладке станд. ставки, стоимость такого оборудования не обязательна к  заполнению (</t>
    </r>
    <r>
      <rPr>
        <b/>
        <sz val="14"/>
        <color rgb="FFFF0000"/>
        <rFont val="Times New Roman"/>
        <family val="1"/>
        <charset val="204"/>
      </rPr>
      <t>УДАЛЯТЬ НИЧЕГО НЕЛЬЗЯ!!!</t>
    </r>
    <r>
      <rPr>
        <sz val="14"/>
        <color theme="1"/>
        <rFont val="Times New Roman"/>
        <family val="1"/>
        <charset val="204"/>
      </rPr>
      <t>), также возможны свои дополнения в виде иного от представленного оборудавания.  В решении по утверждению ставок, цена ставки будет напрямую привязана к материалам используемым при строительстве объктов "последней мили". Цены всех предоставленных стандартизированных ставок должны быть подтверждены сметными расчётами и предоставлены с материалами дела об установлении ставок на 2016 год в установленный дейтвующим законодательством срок. Цены на материалы отражённых в сметных расчётах необходимо предоставить отдельной ведомостью с указанием в них наименования, технических характеристик и стоимости указанной в текущих ценах.</t>
    </r>
  </si>
  <si>
    <t>Уровень напряжения
в точке присоединения, кВ</t>
  </si>
  <si>
    <t>Данный шаблон предоставляется в департамент по регулированию цен и тарифов Министерства экономического развития Ульяновской области в электронном виде по эл. адресу tarif@ulgov.ru и на бумажном носителе в составе материалов дела по установлению ставок за технологическое присоединение на 2016 год.</t>
  </si>
  <si>
    <r>
      <t xml:space="preserve">Так же напоминаем, что территориальные сетевые организации ежегодно, </t>
    </r>
    <r>
      <rPr>
        <b/>
        <sz val="14"/>
        <color theme="1"/>
        <rFont val="Times New Roman"/>
        <family val="1"/>
        <charset val="204"/>
      </rPr>
      <t>не позднее 1 ноября</t>
    </r>
    <r>
      <rPr>
        <sz val="14"/>
        <color theme="1"/>
        <rFont val="Times New Roman"/>
        <family val="1"/>
        <charset val="204"/>
      </rPr>
      <t xml:space="preserve">, представляют в органы исполнительной власти субъектов Российской Федерации в области государственного регулирования тарифов прогнозные сведения о расходах за технологическое присоединение на очередной календарный год в соответствии с методическими указаниями по определению размера платы за технологическое присоединение к электрическим сетям с учетом стоимости каждого мероприятия в отдельности, а также с разбивкой по категориям потребителей, уровням напряжения электрических сетей, к которым осуществляется технологическое присоединение, и (или) объемам присоединяемой максимальной мощности, а также сведения о расходах, связанных с осуществлением технологического присоединения к электрическим сетям, не включаемых в плату за технологическое присоединение, в соответствии с методическими указаниями по определению выпадающих доходов, связанных с осуществлением технологического присоединения к электрическим сетям.
</t>
    </r>
  </si>
  <si>
    <t>подпись</t>
  </si>
  <si>
    <t>МП</t>
  </si>
  <si>
    <t>накладные расходы</t>
  </si>
  <si>
    <t>1.3.4</t>
  </si>
  <si>
    <t>1.3.5</t>
  </si>
  <si>
    <t xml:space="preserve">денежные выплаты социального характера (по Кол. договору)     </t>
  </si>
  <si>
    <t>внереализационные расходы</t>
  </si>
  <si>
    <t>2.3.4</t>
  </si>
  <si>
    <t>2.3.5</t>
  </si>
  <si>
    <t>3.3.4</t>
  </si>
  <si>
    <t>3.3.5</t>
  </si>
  <si>
    <t>4.3.4</t>
  </si>
  <si>
    <t>4.3.5</t>
  </si>
  <si>
    <t>5.3.4</t>
  </si>
  <si>
    <t>5.3.5</t>
  </si>
  <si>
    <t xml:space="preserve"> руб. (без НДС)</t>
  </si>
  <si>
    <t>4 = 1 * 3</t>
  </si>
  <si>
    <t>кол-во прис., ожид. 2015</t>
  </si>
  <si>
    <t>Заместитель главного инженера</t>
  </si>
  <si>
    <t>по энергетике</t>
  </si>
  <si>
    <t>Начальник УЭК ВП</t>
  </si>
  <si>
    <t>В.В.Трофимов</t>
  </si>
  <si>
    <t>О.П.Никитина</t>
  </si>
  <si>
    <t xml:space="preserve">       Заместитель главного инженера</t>
  </si>
  <si>
    <t xml:space="preserve">       по энергетике</t>
  </si>
  <si>
    <t xml:space="preserve">       Начальник УЭК ВП</t>
  </si>
  <si>
    <t xml:space="preserve">                    В.В.Трофимов</t>
  </si>
  <si>
    <t xml:space="preserve">                    О.П.Никитина</t>
  </si>
  <si>
    <t xml:space="preserve">Расчет необходимой валовой выручки АО "ГНЦ НИИАР" на технологическое присоединение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</si>
</sst>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0.0"/>
  </numFmts>
  <fonts count="4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Cambria"/>
      <family val="1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4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Cambria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2" fillId="2" borderId="0"/>
    <xf numFmtId="0" fontId="12" fillId="0" borderId="31"/>
    <xf numFmtId="0" fontId="12" fillId="0" borderId="0"/>
    <xf numFmtId="0" fontId="13" fillId="0" borderId="0"/>
    <xf numFmtId="0" fontId="14" fillId="0" borderId="0"/>
    <xf numFmtId="0" fontId="10" fillId="0" borderId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0" fontId="19" fillId="0" borderId="0"/>
    <xf numFmtId="0" fontId="21" fillId="0" borderId="0"/>
    <xf numFmtId="0" fontId="29" fillId="0" borderId="0"/>
    <xf numFmtId="0" fontId="15" fillId="0" borderId="0"/>
    <xf numFmtId="0" fontId="29" fillId="0" borderId="0"/>
  </cellStyleXfs>
  <cellXfs count="373">
    <xf numFmtId="0" fontId="0" fillId="0" borderId="0" xfId="0"/>
    <xf numFmtId="0" fontId="2" fillId="0" borderId="0" xfId="0" applyFont="1"/>
    <xf numFmtId="0" fontId="1" fillId="0" borderId="0" xfId="0" applyFont="1"/>
    <xf numFmtId="0" fontId="9" fillId="0" borderId="0" xfId="0" applyFont="1"/>
    <xf numFmtId="2" fontId="0" fillId="0" borderId="0" xfId="0" applyNumberFormat="1"/>
    <xf numFmtId="0" fontId="2" fillId="0" borderId="0" xfId="0" applyFont="1" applyFill="1" applyBorder="1" applyAlignment="1"/>
    <xf numFmtId="0" fontId="2" fillId="0" borderId="0" xfId="0" applyFont="1" applyFill="1"/>
    <xf numFmtId="3" fontId="7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36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38" xfId="0" applyFont="1" applyBorder="1" applyAlignment="1">
      <alignment vertical="center" wrapText="1"/>
    </xf>
    <xf numFmtId="0" fontId="2" fillId="0" borderId="40" xfId="0" applyFont="1" applyBorder="1" applyAlignment="1">
      <alignment vertical="top" wrapText="1"/>
    </xf>
    <xf numFmtId="0" fontId="2" fillId="0" borderId="0" xfId="0" applyNumberFormat="1" applyFont="1" applyAlignment="1">
      <alignment vertical="top"/>
    </xf>
    <xf numFmtId="0" fontId="5" fillId="0" borderId="0" xfId="0" applyFont="1"/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1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Fill="1" applyBorder="1" applyAlignment="1"/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/>
    <xf numFmtId="2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4" fontId="5" fillId="0" borderId="4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5" fillId="0" borderId="47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" fillId="0" borderId="56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/>
    <xf numFmtId="1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0" fillId="0" borderId="0" xfId="0" applyBorder="1"/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44" xfId="0" applyNumberFormat="1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51" xfId="0" applyNumberFormat="1" applyFont="1" applyFill="1" applyBorder="1" applyAlignment="1">
      <alignment horizontal="center" vertical="center" wrapText="1"/>
    </xf>
    <xf numFmtId="4" fontId="5" fillId="0" borderId="61" xfId="0" applyNumberFormat="1" applyFont="1" applyFill="1" applyBorder="1" applyAlignment="1">
      <alignment horizontal="center" vertical="center" wrapText="1"/>
    </xf>
    <xf numFmtId="4" fontId="5" fillId="0" borderId="5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28" fillId="0" borderId="0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2" fontId="28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vertical="top" wrapText="1"/>
    </xf>
    <xf numFmtId="2" fontId="20" fillId="0" borderId="0" xfId="0" applyNumberFormat="1" applyFont="1" applyAlignment="1">
      <alignment vertical="top" wrapText="1"/>
    </xf>
    <xf numFmtId="4" fontId="20" fillId="0" borderId="0" xfId="0" applyNumberFormat="1" applyFont="1" applyAlignment="1">
      <alignment horizontal="center" vertical="center" wrapText="1"/>
    </xf>
    <xf numFmtId="4" fontId="25" fillId="0" borderId="0" xfId="0" applyNumberFormat="1" applyFont="1"/>
    <xf numFmtId="4" fontId="27" fillId="0" borderId="0" xfId="0" applyNumberFormat="1" applyFont="1"/>
    <xf numFmtId="4" fontId="28" fillId="0" borderId="0" xfId="0" applyNumberFormat="1" applyFont="1"/>
    <xf numFmtId="4" fontId="7" fillId="0" borderId="0" xfId="0" applyNumberFormat="1" applyFont="1"/>
    <xf numFmtId="4" fontId="20" fillId="0" borderId="0" xfId="0" applyNumberFormat="1" applyFont="1"/>
    <xf numFmtId="3" fontId="28" fillId="0" borderId="9" xfId="0" applyNumberFormat="1" applyFont="1" applyBorder="1" applyAlignment="1">
      <alignment horizontal="center" vertical="top"/>
    </xf>
    <xf numFmtId="4" fontId="28" fillId="0" borderId="9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center" vertical="top"/>
    </xf>
    <xf numFmtId="0" fontId="29" fillId="0" borderId="0" xfId="26"/>
    <xf numFmtId="0" fontId="31" fillId="0" borderId="0" xfId="27" applyFont="1" applyFill="1"/>
    <xf numFmtId="2" fontId="7" fillId="0" borderId="9" xfId="27" applyNumberFormat="1" applyFont="1" applyFill="1" applyBorder="1" applyAlignment="1">
      <alignment horizontal="center" vertical="center" wrapText="1"/>
    </xf>
    <xf numFmtId="49" fontId="25" fillId="0" borderId="9" xfId="27" applyNumberFormat="1" applyFont="1" applyFill="1" applyBorder="1" applyAlignment="1">
      <alignment horizontal="center" vertical="top" wrapText="1"/>
    </xf>
    <xf numFmtId="2" fontId="29" fillId="0" borderId="0" xfId="26" applyNumberFormat="1"/>
    <xf numFmtId="49" fontId="32" fillId="0" borderId="9" xfId="27" applyNumberFormat="1" applyFont="1" applyFill="1" applyBorder="1" applyAlignment="1">
      <alignment horizontal="center" vertical="top" wrapText="1"/>
    </xf>
    <xf numFmtId="2" fontId="33" fillId="0" borderId="9" xfId="27" applyNumberFormat="1" applyFont="1" applyFill="1" applyBorder="1" applyAlignment="1">
      <alignment horizontal="center" vertical="center" wrapText="1"/>
    </xf>
    <xf numFmtId="4" fontId="7" fillId="0" borderId="9" xfId="27" applyNumberFormat="1" applyFont="1" applyFill="1" applyBorder="1" applyAlignment="1">
      <alignment horizontal="center" vertical="center" wrapText="1"/>
    </xf>
    <xf numFmtId="4" fontId="33" fillId="0" borderId="9" xfId="27" applyNumberFormat="1" applyFont="1" applyFill="1" applyBorder="1" applyAlignment="1">
      <alignment horizontal="center" vertical="center" wrapText="1"/>
    </xf>
    <xf numFmtId="0" fontId="32" fillId="0" borderId="9" xfId="27" applyFont="1" applyFill="1" applyBorder="1" applyAlignment="1">
      <alignment horizontal="justify" vertical="top" wrapText="1"/>
    </xf>
    <xf numFmtId="0" fontId="25" fillId="0" borderId="9" xfId="27" applyFont="1" applyFill="1" applyBorder="1" applyAlignment="1">
      <alignment horizontal="center" vertical="center" wrapText="1"/>
    </xf>
    <xf numFmtId="0" fontId="25" fillId="0" borderId="9" xfId="27" applyNumberFormat="1" applyFont="1" applyFill="1" applyBorder="1" applyAlignment="1">
      <alignment horizontal="center" vertical="top" wrapText="1"/>
    </xf>
    <xf numFmtId="0" fontId="25" fillId="0" borderId="9" xfId="27" applyFont="1" applyFill="1" applyBorder="1" applyAlignment="1">
      <alignment horizontal="center" vertical="top" wrapText="1"/>
    </xf>
    <xf numFmtId="0" fontId="25" fillId="0" borderId="9" xfId="27" applyFont="1" applyFill="1" applyBorder="1" applyAlignment="1">
      <alignment horizontal="justify" vertical="top" wrapText="1"/>
    </xf>
    <xf numFmtId="0" fontId="25" fillId="0" borderId="9" xfId="27" applyFont="1" applyFill="1" applyBorder="1" applyAlignment="1">
      <alignment horizontal="center" vertical="center"/>
    </xf>
    <xf numFmtId="4" fontId="7" fillId="0" borderId="9" xfId="27" applyNumberFormat="1" applyFont="1" applyFill="1" applyBorder="1" applyAlignment="1">
      <alignment horizontal="center" vertical="center"/>
    </xf>
    <xf numFmtId="2" fontId="2" fillId="0" borderId="9" xfId="26" applyNumberFormat="1" applyFont="1" applyFill="1" applyBorder="1" applyAlignment="1">
      <alignment horizontal="center" vertical="center"/>
    </xf>
    <xf numFmtId="2" fontId="34" fillId="0" borderId="9" xfId="26" applyNumberFormat="1" applyFont="1" applyFill="1" applyBorder="1" applyAlignment="1">
      <alignment horizontal="center" vertical="center"/>
    </xf>
    <xf numFmtId="0" fontId="35" fillId="0" borderId="0" xfId="0" applyFont="1"/>
    <xf numFmtId="0" fontId="3" fillId="0" borderId="0" xfId="0" applyFont="1"/>
    <xf numFmtId="0" fontId="3" fillId="0" borderId="0" xfId="0" applyFont="1" applyBorder="1"/>
    <xf numFmtId="2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5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9" xfId="0" applyBorder="1"/>
    <xf numFmtId="0" fontId="5" fillId="0" borderId="9" xfId="0" applyFont="1" applyFill="1" applyBorder="1" applyAlignment="1">
      <alignment horizontal="center" vertical="center"/>
    </xf>
    <xf numFmtId="43" fontId="6" fillId="0" borderId="9" xfId="0" applyNumberFormat="1" applyFont="1" applyFill="1" applyBorder="1" applyAlignment="1">
      <alignment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3" fillId="0" borderId="29" xfId="0" applyFont="1" applyBorder="1" applyAlignment="1"/>
    <xf numFmtId="0" fontId="36" fillId="0" borderId="62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3" fontId="20" fillId="0" borderId="9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9" fillId="0" borderId="9" xfId="0" applyFont="1" applyBorder="1" applyAlignment="1">
      <alignment horizontal="center" vertical="center" wrapText="1"/>
    </xf>
    <xf numFmtId="49" fontId="39" fillId="0" borderId="9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/>
    <xf numFmtId="0" fontId="39" fillId="0" borderId="9" xfId="0" applyFont="1" applyBorder="1"/>
    <xf numFmtId="0" fontId="5" fillId="0" borderId="0" xfId="0" applyFont="1" applyBorder="1" applyAlignment="1">
      <alignment horizontal="center" vertical="center"/>
    </xf>
    <xf numFmtId="4" fontId="28" fillId="0" borderId="9" xfId="0" applyNumberFormat="1" applyFont="1" applyBorder="1" applyAlignment="1">
      <alignment horizontal="center" vertical="center" wrapText="1"/>
    </xf>
    <xf numFmtId="0" fontId="3" fillId="0" borderId="7" xfId="0" applyFont="1" applyBorder="1"/>
    <xf numFmtId="0" fontId="2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top"/>
    </xf>
    <xf numFmtId="0" fontId="28" fillId="0" borderId="9" xfId="0" applyFont="1" applyBorder="1" applyAlignment="1">
      <alignment vertical="top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4" fontId="28" fillId="0" borderId="23" xfId="0" applyNumberFormat="1" applyFont="1" applyBorder="1" applyAlignment="1">
      <alignment horizontal="center" vertical="center" wrapText="1"/>
    </xf>
    <xf numFmtId="3" fontId="28" fillId="0" borderId="22" xfId="0" applyNumberFormat="1" applyFont="1" applyBorder="1" applyAlignment="1">
      <alignment horizontal="center" vertical="top"/>
    </xf>
    <xf numFmtId="3" fontId="28" fillId="0" borderId="23" xfId="0" applyNumberFormat="1" applyFont="1" applyBorder="1" applyAlignment="1">
      <alignment horizontal="center" vertical="top"/>
    </xf>
    <xf numFmtId="4" fontId="26" fillId="0" borderId="22" xfId="0" applyNumberFormat="1" applyFont="1" applyBorder="1" applyAlignment="1">
      <alignment horizontal="center" vertical="top"/>
    </xf>
    <xf numFmtId="4" fontId="28" fillId="0" borderId="23" xfId="0" applyNumberFormat="1" applyFont="1" applyFill="1" applyBorder="1" applyAlignment="1">
      <alignment horizontal="center" vertical="center" wrapText="1"/>
    </xf>
    <xf numFmtId="4" fontId="30" fillId="0" borderId="22" xfId="0" applyNumberFormat="1" applyFont="1" applyBorder="1" applyAlignment="1">
      <alignment horizontal="center" vertical="top"/>
    </xf>
    <xf numFmtId="4" fontId="26" fillId="0" borderId="26" xfId="0" applyNumberFormat="1" applyFont="1" applyBorder="1" applyAlignment="1">
      <alignment horizontal="center" vertical="top"/>
    </xf>
    <xf numFmtId="4" fontId="28" fillId="0" borderId="18" xfId="0" applyNumberFormat="1" applyFont="1" applyFill="1" applyBorder="1" applyAlignment="1">
      <alignment horizontal="center" vertical="center" wrapText="1"/>
    </xf>
    <xf numFmtId="4" fontId="28" fillId="0" borderId="24" xfId="0" applyNumberFormat="1" applyFont="1" applyFill="1" applyBorder="1" applyAlignment="1">
      <alignment horizontal="center" vertical="center" wrapText="1"/>
    </xf>
    <xf numFmtId="4" fontId="26" fillId="0" borderId="23" xfId="0" applyNumberFormat="1" applyFont="1" applyBorder="1" applyAlignment="1">
      <alignment horizontal="left" vertical="top" wrapText="1"/>
    </xf>
    <xf numFmtId="4" fontId="30" fillId="0" borderId="23" xfId="0" applyNumberFormat="1" applyFont="1" applyBorder="1" applyAlignment="1">
      <alignment horizontal="left" vertical="top" wrapText="1"/>
    </xf>
    <xf numFmtId="4" fontId="26" fillId="0" borderId="24" xfId="0" applyNumberFormat="1" applyFont="1" applyBorder="1" applyAlignment="1">
      <alignment horizontal="left" vertical="top" wrapText="1"/>
    </xf>
    <xf numFmtId="4" fontId="28" fillId="0" borderId="22" xfId="0" applyNumberFormat="1" applyFont="1" applyBorder="1" applyAlignment="1">
      <alignment horizontal="center" vertical="center" wrapText="1"/>
    </xf>
    <xf numFmtId="4" fontId="28" fillId="0" borderId="22" xfId="0" applyNumberFormat="1" applyFont="1" applyFill="1" applyBorder="1" applyAlignment="1">
      <alignment horizontal="center" vertical="center" wrapText="1"/>
    </xf>
    <xf numFmtId="4" fontId="28" fillId="0" borderId="26" xfId="0" applyNumberFormat="1" applyFont="1" applyFill="1" applyBorder="1" applyAlignment="1">
      <alignment horizontal="center" vertical="center" wrapText="1"/>
    </xf>
    <xf numFmtId="1" fontId="31" fillId="0" borderId="0" xfId="27" applyNumberFormat="1" applyFont="1" applyFill="1"/>
    <xf numFmtId="1" fontId="25" fillId="0" borderId="9" xfId="27" applyNumberFormat="1" applyFont="1" applyFill="1" applyBorder="1" applyAlignment="1">
      <alignment horizontal="center" vertical="center" wrapText="1"/>
    </xf>
    <xf numFmtId="1" fontId="7" fillId="0" borderId="9" xfId="27" applyNumberFormat="1" applyFont="1" applyFill="1" applyBorder="1" applyAlignment="1">
      <alignment horizontal="center" vertical="center" wrapText="1"/>
    </xf>
    <xf numFmtId="1" fontId="33" fillId="0" borderId="9" xfId="27" applyNumberFormat="1" applyFont="1" applyFill="1" applyBorder="1" applyAlignment="1">
      <alignment horizontal="center" vertical="center" wrapText="1"/>
    </xf>
    <xf numFmtId="1" fontId="7" fillId="0" borderId="9" xfId="27" applyNumberFormat="1" applyFont="1" applyFill="1" applyBorder="1" applyAlignment="1">
      <alignment horizontal="center" vertical="center"/>
    </xf>
    <xf numFmtId="1" fontId="29" fillId="0" borderId="0" xfId="26" applyNumberFormat="1"/>
    <xf numFmtId="0" fontId="26" fillId="0" borderId="0" xfId="0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wrapText="1"/>
    </xf>
    <xf numFmtId="4" fontId="27" fillId="0" borderId="3" xfId="0" applyNumberFormat="1" applyFont="1" applyBorder="1" applyAlignment="1">
      <alignment wrapText="1"/>
    </xf>
    <xf numFmtId="0" fontId="35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49" fontId="41" fillId="0" borderId="9" xfId="0" applyNumberFormat="1" applyFont="1" applyBorder="1" applyAlignment="1">
      <alignment horizontal="center"/>
    </xf>
    <xf numFmtId="0" fontId="2" fillId="0" borderId="9" xfId="0" applyFont="1" applyBorder="1"/>
    <xf numFmtId="2" fontId="39" fillId="0" borderId="9" xfId="0" applyNumberFormat="1" applyFont="1" applyBorder="1"/>
    <xf numFmtId="2" fontId="41" fillId="0" borderId="9" xfId="0" applyNumberFormat="1" applyFont="1" applyBorder="1"/>
    <xf numFmtId="2" fontId="2" fillId="0" borderId="9" xfId="0" applyNumberFormat="1" applyFont="1" applyBorder="1"/>
    <xf numFmtId="2" fontId="0" fillId="0" borderId="9" xfId="0" applyNumberFormat="1" applyBorder="1"/>
    <xf numFmtId="0" fontId="2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8" fillId="0" borderId="0" xfId="0" applyFont="1" applyAlignment="1">
      <alignment horizontal="left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/>
    </xf>
    <xf numFmtId="4" fontId="43" fillId="0" borderId="0" xfId="0" applyNumberFormat="1" applyFont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49" fontId="28" fillId="0" borderId="22" xfId="0" applyNumberFormat="1" applyFont="1" applyBorder="1" applyAlignment="1">
      <alignment horizontal="center" vertical="top" wrapText="1"/>
    </xf>
    <xf numFmtId="0" fontId="28" fillId="0" borderId="9" xfId="0" applyFont="1" applyBorder="1" applyAlignment="1">
      <alignment horizontal="left" vertical="top" wrapText="1"/>
    </xf>
    <xf numFmtId="165" fontId="28" fillId="0" borderId="9" xfId="0" applyNumberFormat="1" applyFont="1" applyBorder="1" applyAlignment="1">
      <alignment horizontal="right" wrapText="1"/>
    </xf>
    <xf numFmtId="165" fontId="28" fillId="0" borderId="23" xfId="0" applyNumberFormat="1" applyFont="1" applyBorder="1" applyAlignment="1">
      <alignment horizontal="right" wrapText="1"/>
    </xf>
    <xf numFmtId="165" fontId="28" fillId="0" borderId="9" xfId="0" applyNumberFormat="1" applyFont="1" applyFill="1" applyBorder="1" applyAlignment="1">
      <alignment horizontal="right" wrapText="1"/>
    </xf>
    <xf numFmtId="165" fontId="28" fillId="0" borderId="23" xfId="0" applyNumberFormat="1" applyFont="1" applyFill="1" applyBorder="1" applyAlignment="1">
      <alignment horizontal="right" wrapText="1"/>
    </xf>
    <xf numFmtId="49" fontId="28" fillId="0" borderId="9" xfId="0" applyNumberFormat="1" applyFont="1" applyBorder="1" applyAlignment="1">
      <alignment horizontal="left" vertical="top" wrapText="1"/>
    </xf>
    <xf numFmtId="49" fontId="26" fillId="0" borderId="26" xfId="0" applyNumberFormat="1" applyFont="1" applyBorder="1" applyAlignment="1">
      <alignment horizontal="center" vertical="top" wrapText="1"/>
    </xf>
    <xf numFmtId="0" fontId="26" fillId="0" borderId="18" xfId="0" applyFont="1" applyBorder="1" applyAlignment="1">
      <alignment horizontal="left" vertical="top" wrapText="1"/>
    </xf>
    <xf numFmtId="165" fontId="26" fillId="0" borderId="18" xfId="0" applyNumberFormat="1" applyFont="1" applyBorder="1" applyAlignment="1">
      <alignment horizontal="right" wrapText="1"/>
    </xf>
    <xf numFmtId="165" fontId="26" fillId="0" borderId="24" xfId="0" applyNumberFormat="1" applyFont="1" applyBorder="1" applyAlignment="1">
      <alignment horizontal="right" wrapText="1"/>
    </xf>
    <xf numFmtId="4" fontId="44" fillId="0" borderId="0" xfId="0" applyNumberFormat="1" applyFont="1"/>
    <xf numFmtId="4" fontId="43" fillId="0" borderId="0" xfId="0" applyNumberFormat="1" applyFont="1" applyAlignment="1">
      <alignment horizontal="right"/>
    </xf>
    <xf numFmtId="1" fontId="46" fillId="0" borderId="0" xfId="26" applyNumberFormat="1" applyFont="1"/>
    <xf numFmtId="0" fontId="35" fillId="0" borderId="0" xfId="0" applyFont="1" applyAlignment="1"/>
    <xf numFmtId="0" fontId="28" fillId="0" borderId="0" xfId="0" applyFont="1" applyAlignment="1"/>
    <xf numFmtId="0" fontId="3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4" fontId="28" fillId="0" borderId="1" xfId="0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center" vertical="top" wrapText="1"/>
    </xf>
    <xf numFmtId="0" fontId="28" fillId="0" borderId="1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4" fontId="28" fillId="0" borderId="19" xfId="0" applyNumberFormat="1" applyFont="1" applyBorder="1" applyAlignment="1">
      <alignment horizontal="center" vertical="center" wrapText="1"/>
    </xf>
    <xf numFmtId="4" fontId="28" fillId="0" borderId="28" xfId="0" applyNumberFormat="1" applyFont="1" applyBorder="1" applyAlignment="1">
      <alignment horizontal="center" vertical="center" wrapText="1"/>
    </xf>
    <xf numFmtId="4" fontId="28" fillId="0" borderId="20" xfId="0" applyNumberFormat="1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right"/>
    </xf>
    <xf numFmtId="4" fontId="45" fillId="0" borderId="0" xfId="0" applyNumberFormat="1" applyFont="1" applyAlignment="1">
      <alignment horizontal="center" vertical="center" wrapText="1"/>
    </xf>
    <xf numFmtId="4" fontId="28" fillId="0" borderId="22" xfId="0" applyNumberFormat="1" applyFont="1" applyBorder="1" applyAlignment="1">
      <alignment horizontal="center" vertical="center" wrapText="1"/>
    </xf>
    <xf numFmtId="4" fontId="28" fillId="0" borderId="23" xfId="0" applyNumberFormat="1" applyFont="1" applyBorder="1" applyAlignment="1">
      <alignment horizontal="center" vertical="center" wrapText="1"/>
    </xf>
    <xf numFmtId="0" fontId="26" fillId="0" borderId="0" xfId="27" applyFont="1" applyFill="1" applyAlignment="1">
      <alignment horizontal="center" vertical="center" wrapText="1"/>
    </xf>
    <xf numFmtId="0" fontId="25" fillId="0" borderId="9" xfId="27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 vertical="top" wrapText="1"/>
    </xf>
    <xf numFmtId="0" fontId="28" fillId="0" borderId="2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left" vertical="top" wrapText="1"/>
    </xf>
    <xf numFmtId="0" fontId="28" fillId="0" borderId="63" xfId="0" applyFont="1" applyFill="1" applyBorder="1" applyAlignment="1">
      <alignment horizontal="left" vertical="top" wrapText="1"/>
    </xf>
    <xf numFmtId="0" fontId="28" fillId="0" borderId="27" xfId="0" applyFont="1" applyFill="1" applyBorder="1" applyAlignment="1">
      <alignment horizontal="left" vertical="top" wrapText="1"/>
    </xf>
    <xf numFmtId="0" fontId="28" fillId="0" borderId="62" xfId="0" applyFont="1" applyBorder="1" applyAlignment="1">
      <alignment horizontal="center" vertical="top"/>
    </xf>
    <xf numFmtId="0" fontId="28" fillId="0" borderId="63" xfId="0" applyFont="1" applyBorder="1" applyAlignment="1">
      <alignment horizontal="center" vertical="top"/>
    </xf>
    <xf numFmtId="0" fontId="28" fillId="0" borderId="27" xfId="0" applyFont="1" applyBorder="1" applyAlignment="1">
      <alignment horizontal="center" vertical="top"/>
    </xf>
    <xf numFmtId="0" fontId="36" fillId="0" borderId="29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left"/>
    </xf>
    <xf numFmtId="2" fontId="36" fillId="0" borderId="12" xfId="0" applyNumberFormat="1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2" fontId="36" fillId="0" borderId="9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7" fillId="0" borderId="55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6" fontId="2" fillId="0" borderId="9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" fontId="5" fillId="0" borderId="49" xfId="0" applyNumberFormat="1" applyFont="1" applyFill="1" applyBorder="1" applyAlignment="1">
      <alignment horizontal="center" vertical="center" wrapText="1"/>
    </xf>
    <xf numFmtId="4" fontId="5" fillId="0" borderId="50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vertical="center" wrapText="1"/>
    </xf>
    <xf numFmtId="4" fontId="5" fillId="0" borderId="51" xfId="0" applyNumberFormat="1" applyFont="1" applyFill="1" applyBorder="1" applyAlignment="1">
      <alignment horizontal="center" vertical="center" wrapText="1"/>
    </xf>
    <xf numFmtId="4" fontId="5" fillId="0" borderId="52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49" fontId="39" fillId="0" borderId="9" xfId="0" applyNumberFormat="1" applyFont="1" applyBorder="1" applyAlignment="1">
      <alignment horizontal="center" vertical="center"/>
    </xf>
  </cellXfs>
  <cellStyles count="29">
    <cellStyle name="_ИП 17032006" xfId="1"/>
    <cellStyle name="_ИП СО 2006-2010 отпр 22 01 07" xfId="2"/>
    <cellStyle name="_ИП ФСК 10_10_07 куцанкиной" xfId="3"/>
    <cellStyle name="_ИП ФСК на 2008-2012 17 12 071" xfId="4"/>
    <cellStyle name="_Копия Прил 2(Показатели ИП)" xfId="5"/>
    <cellStyle name="_Прил1-1 (МГИ) (Дубинину) 22 01 07" xfId="6"/>
    <cellStyle name="_Программа СО 7-09 для СД от 29 марта" xfId="7"/>
    <cellStyle name="_Расшифровка по приоритетам_МРСК 2" xfId="8"/>
    <cellStyle name="_СО 2006-2010  Прил1-1 (Дубинину)" xfId="9"/>
    <cellStyle name="_Табл П2-5 (вар18-10-2006)" xfId="10"/>
    <cellStyle name="_ХОЛДИНГ_МРСК_09 10 2008" xfId="11"/>
    <cellStyle name="1Normal" xfId="12"/>
    <cellStyle name="Norma11l" xfId="13"/>
    <cellStyle name="Normal_MACRO" xfId="14"/>
    <cellStyle name="Обычный" xfId="0" builtinId="0"/>
    <cellStyle name="Обычный 2" xfId="15"/>
    <cellStyle name="Обычный 2 2" xfId="24"/>
    <cellStyle name="Обычный 2 2 2" xfId="27"/>
    <cellStyle name="Обычный 2 3" xfId="26"/>
    <cellStyle name="Обычный 3" xfId="23"/>
    <cellStyle name="Обычный 3 2" xfId="25"/>
    <cellStyle name="Обычный 3 3" xfId="28"/>
    <cellStyle name="Обычный 4" xfId="16"/>
    <cellStyle name="Стиль 1" xfId="17"/>
    <cellStyle name="Тысячи [0]_Chart1 (Sales &amp; Costs)" xfId="18"/>
    <cellStyle name="Тысячи_Chart1 (Sales &amp; Costs)" xfId="19"/>
    <cellStyle name="Финансовый 2" xfId="20"/>
    <cellStyle name="Финансовый 3" xfId="21"/>
    <cellStyle name="Финансовый 4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="80" zoomScaleNormal="80" workbookViewId="0">
      <selection activeCell="S1" sqref="S1"/>
    </sheetView>
  </sheetViews>
  <sheetFormatPr defaultRowHeight="18.75" x14ac:dyDescent="0.3"/>
  <cols>
    <col min="1" max="1" width="9.140625" style="149" customWidth="1"/>
    <col min="2" max="13" width="9.140625" style="149"/>
    <col min="14" max="14" width="97.85546875" style="149" customWidth="1"/>
    <col min="15" max="16384" width="9.140625" style="149"/>
  </cols>
  <sheetData>
    <row r="1" spans="1:14" ht="230.25" customHeight="1" x14ac:dyDescent="0.3">
      <c r="A1" s="247" t="s">
        <v>258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ht="27" customHeight="1" x14ac:dyDescent="0.3">
      <c r="A2" s="247" t="s">
        <v>305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17.75" customHeight="1" x14ac:dyDescent="0.3">
      <c r="A3" s="247" t="s">
        <v>306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</row>
    <row r="4" spans="1:14" ht="13.5" customHeight="1" x14ac:dyDescent="0.3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ht="142.5" customHeight="1" x14ac:dyDescent="0.3">
      <c r="A5" s="247" t="s">
        <v>309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</row>
    <row r="6" spans="1:14" ht="52.5" customHeight="1" x14ac:dyDescent="0.3">
      <c r="A6" s="248" t="s">
        <v>308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</row>
    <row r="8" spans="1:14" x14ac:dyDescent="0.3">
      <c r="A8" s="177" t="s">
        <v>260</v>
      </c>
      <c r="B8" s="177"/>
      <c r="C8" s="177"/>
      <c r="D8" s="177"/>
      <c r="E8" s="177"/>
      <c r="F8" s="177"/>
      <c r="G8" s="177"/>
      <c r="H8" s="177"/>
    </row>
  </sheetData>
  <mergeCells count="5">
    <mergeCell ref="A1:N1"/>
    <mergeCell ref="A2:N2"/>
    <mergeCell ref="A3:N3"/>
    <mergeCell ref="A5:N5"/>
    <mergeCell ref="A6:N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view="pageBreakPreview" zoomScaleNormal="100" zoomScaleSheetLayoutView="100" workbookViewId="0">
      <selection activeCell="N11" sqref="N11"/>
    </sheetView>
  </sheetViews>
  <sheetFormatPr defaultRowHeight="15" x14ac:dyDescent="0.25"/>
  <cols>
    <col min="1" max="1" width="4.28515625" customWidth="1"/>
    <col min="2" max="2" width="21.28515625" customWidth="1"/>
    <col min="3" max="3" width="9.7109375" customWidth="1"/>
    <col min="4" max="4" width="12.42578125" customWidth="1"/>
    <col min="5" max="5" width="11.28515625" customWidth="1"/>
    <col min="6" max="6" width="10" customWidth="1"/>
    <col min="7" max="7" width="14" customWidth="1"/>
    <col min="8" max="8" width="10.7109375" customWidth="1"/>
    <col min="9" max="9" width="14.140625" customWidth="1"/>
    <col min="10" max="10" width="15.140625" customWidth="1"/>
    <col min="11" max="11" width="16.140625" customWidth="1"/>
    <col min="12" max="12" width="13.85546875" customWidth="1"/>
    <col min="13" max="13" width="15.140625" customWidth="1"/>
    <col min="14" max="14" width="15.85546875" customWidth="1"/>
    <col min="15" max="15" width="16.85546875" customWidth="1"/>
    <col min="16" max="16" width="15.5703125" customWidth="1"/>
  </cols>
  <sheetData>
    <row r="1" spans="1:17" x14ac:dyDescent="0.25">
      <c r="A1" s="369" t="s">
        <v>291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</row>
    <row r="2" spans="1:17" x14ac:dyDescent="0.2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7" ht="137.25" customHeight="1" x14ac:dyDescent="0.25">
      <c r="A3" s="370" t="s">
        <v>5</v>
      </c>
      <c r="B3" s="170" t="s">
        <v>269</v>
      </c>
      <c r="C3" s="170" t="s">
        <v>270</v>
      </c>
      <c r="D3" s="170" t="s">
        <v>271</v>
      </c>
      <c r="E3" s="170" t="s">
        <v>272</v>
      </c>
      <c r="F3" s="170" t="s">
        <v>273</v>
      </c>
      <c r="G3" s="170" t="s">
        <v>274</v>
      </c>
      <c r="H3" s="170" t="s">
        <v>275</v>
      </c>
      <c r="I3" s="170" t="s">
        <v>276</v>
      </c>
      <c r="J3" s="170" t="s">
        <v>277</v>
      </c>
      <c r="K3" s="170" t="s">
        <v>278</v>
      </c>
      <c r="L3" s="170" t="s">
        <v>279</v>
      </c>
      <c r="M3" s="170" t="s">
        <v>280</v>
      </c>
      <c r="N3" s="171" t="s">
        <v>281</v>
      </c>
      <c r="O3" s="171" t="s">
        <v>299</v>
      </c>
      <c r="P3" s="170" t="s">
        <v>304</v>
      </c>
      <c r="Q3" s="168"/>
    </row>
    <row r="4" spans="1:17" s="172" customFormat="1" ht="12" x14ac:dyDescent="0.2">
      <c r="A4" s="370"/>
      <c r="B4" s="211">
        <v>1</v>
      </c>
      <c r="C4" s="211">
        <v>2</v>
      </c>
      <c r="D4" s="211">
        <v>3</v>
      </c>
      <c r="E4" s="211">
        <v>4</v>
      </c>
      <c r="F4" s="211">
        <v>5</v>
      </c>
      <c r="G4" s="211">
        <v>6</v>
      </c>
      <c r="H4" s="211">
        <v>7</v>
      </c>
      <c r="I4" s="211">
        <v>8</v>
      </c>
      <c r="J4" s="211">
        <v>9</v>
      </c>
      <c r="K4" s="211">
        <v>10</v>
      </c>
      <c r="L4" s="211">
        <v>11</v>
      </c>
      <c r="M4" s="211">
        <v>12</v>
      </c>
      <c r="N4" s="211" t="s">
        <v>300</v>
      </c>
      <c r="O4" s="211" t="s">
        <v>301</v>
      </c>
      <c r="P4" s="211" t="s">
        <v>303</v>
      </c>
    </row>
    <row r="5" spans="1:17" s="173" customFormat="1" ht="21.75" customHeight="1" x14ac:dyDescent="0.2">
      <c r="A5" s="212">
        <v>1</v>
      </c>
      <c r="B5" s="174" t="s">
        <v>282</v>
      </c>
      <c r="C5" s="371">
        <v>0.4</v>
      </c>
      <c r="D5" s="174">
        <v>15</v>
      </c>
      <c r="E5" s="174">
        <v>14</v>
      </c>
      <c r="F5" s="174">
        <v>153</v>
      </c>
      <c r="G5" s="215">
        <f>E5*550/1.18</f>
        <v>6525.42372881356</v>
      </c>
      <c r="H5" s="174">
        <v>7</v>
      </c>
      <c r="I5" s="174">
        <v>85</v>
      </c>
      <c r="J5" s="215">
        <f>H5*550/1.18</f>
        <v>3262.71186440678</v>
      </c>
      <c r="K5" s="215">
        <v>0</v>
      </c>
      <c r="L5" s="215">
        <v>51200.640634057818</v>
      </c>
      <c r="M5" s="215">
        <v>0</v>
      </c>
      <c r="N5" s="215">
        <f>J5+K5</f>
        <v>3262.71186440678</v>
      </c>
      <c r="O5" s="216">
        <f>L5+M5</f>
        <v>51200.640634057818</v>
      </c>
      <c r="P5" s="216">
        <f>N5-O5</f>
        <v>-47937.928769651036</v>
      </c>
    </row>
    <row r="6" spans="1:17" s="173" customFormat="1" ht="21.75" customHeight="1" x14ac:dyDescent="0.2">
      <c r="A6" s="213" t="s">
        <v>134</v>
      </c>
      <c r="B6" s="174" t="s">
        <v>283</v>
      </c>
      <c r="C6" s="371"/>
      <c r="D6" s="174"/>
      <c r="E6" s="174"/>
      <c r="F6" s="174"/>
      <c r="G6" s="215"/>
      <c r="H6" s="174"/>
      <c r="I6" s="174"/>
      <c r="J6" s="215"/>
      <c r="K6" s="215"/>
      <c r="L6" s="215"/>
      <c r="M6" s="215"/>
      <c r="N6" s="215"/>
      <c r="O6" s="216"/>
      <c r="P6" s="216"/>
    </row>
    <row r="7" spans="1:17" s="173" customFormat="1" ht="21.75" customHeight="1" x14ac:dyDescent="0.2">
      <c r="A7" s="212">
        <v>2</v>
      </c>
      <c r="B7" s="174" t="s">
        <v>284</v>
      </c>
      <c r="C7" s="371"/>
      <c r="D7" s="174">
        <v>7</v>
      </c>
      <c r="E7" s="174">
        <v>7</v>
      </c>
      <c r="F7" s="174">
        <v>474.22</v>
      </c>
      <c r="G7" s="215">
        <f>126579.31/1.18</f>
        <v>107270.60169491525</v>
      </c>
      <c r="H7" s="174">
        <v>4</v>
      </c>
      <c r="I7" s="174">
        <v>220</v>
      </c>
      <c r="J7" s="215">
        <f>74185.78/1.18</f>
        <v>62869.305084745763</v>
      </c>
      <c r="K7" s="215">
        <v>0</v>
      </c>
      <c r="L7" s="215">
        <v>67928.161198195827</v>
      </c>
      <c r="M7" s="215">
        <v>0</v>
      </c>
      <c r="N7" s="215">
        <f>J7+K7</f>
        <v>62869.305084745763</v>
      </c>
      <c r="O7" s="216">
        <f>L7+M7</f>
        <v>67928.161198195827</v>
      </c>
      <c r="P7" s="216">
        <f>N7-O7</f>
        <v>-5058.8561134500633</v>
      </c>
    </row>
    <row r="8" spans="1:17" s="173" customFormat="1" ht="21.75" customHeight="1" x14ac:dyDescent="0.2">
      <c r="A8" s="212">
        <v>3</v>
      </c>
      <c r="B8" s="174" t="s">
        <v>285</v>
      </c>
      <c r="C8" s="371"/>
      <c r="D8" s="174">
        <v>3</v>
      </c>
      <c r="E8" s="174">
        <v>3</v>
      </c>
      <c r="F8" s="174">
        <v>917.8</v>
      </c>
      <c r="G8" s="215">
        <f>58730.03/1.18</f>
        <v>49771.211864406781</v>
      </c>
      <c r="H8" s="174">
        <v>1</v>
      </c>
      <c r="I8" s="174">
        <v>371.2</v>
      </c>
      <c r="J8" s="215">
        <f>22315.48/1.18</f>
        <v>18911.423728813559</v>
      </c>
      <c r="K8" s="215">
        <v>0</v>
      </c>
      <c r="L8" s="215">
        <v>18169.937558319685</v>
      </c>
      <c r="M8" s="215">
        <v>0</v>
      </c>
      <c r="N8" s="215">
        <f>J8+K8</f>
        <v>18911.423728813559</v>
      </c>
      <c r="O8" s="216">
        <f>L8+M8</f>
        <v>18169.937558319685</v>
      </c>
      <c r="P8" s="216">
        <f>N8-O8</f>
        <v>741.48617049387394</v>
      </c>
    </row>
    <row r="9" spans="1:17" s="173" customFormat="1" ht="21.75" customHeight="1" x14ac:dyDescent="0.2">
      <c r="A9" s="212">
        <v>4</v>
      </c>
      <c r="B9" s="174" t="s">
        <v>252</v>
      </c>
      <c r="C9" s="372" t="s">
        <v>286</v>
      </c>
      <c r="D9" s="174">
        <v>2</v>
      </c>
      <c r="E9" s="174">
        <v>0</v>
      </c>
      <c r="F9" s="174">
        <v>0</v>
      </c>
      <c r="G9" s="215">
        <v>0</v>
      </c>
      <c r="H9" s="174">
        <v>0</v>
      </c>
      <c r="I9" s="174">
        <v>0</v>
      </c>
      <c r="J9" s="215">
        <v>0</v>
      </c>
      <c r="K9" s="215">
        <v>0</v>
      </c>
      <c r="L9" s="215">
        <v>0</v>
      </c>
      <c r="M9" s="215">
        <v>0</v>
      </c>
      <c r="N9" s="215">
        <v>0</v>
      </c>
      <c r="O9" s="216">
        <v>0</v>
      </c>
      <c r="P9" s="216">
        <v>0</v>
      </c>
    </row>
    <row r="10" spans="1:17" s="173" customFormat="1" ht="21.75" customHeight="1" x14ac:dyDescent="0.2">
      <c r="A10" s="212">
        <v>5</v>
      </c>
      <c r="B10" s="174" t="s">
        <v>285</v>
      </c>
      <c r="C10" s="372"/>
      <c r="D10" s="174">
        <v>9</v>
      </c>
      <c r="E10" s="174">
        <v>5</v>
      </c>
      <c r="F10" s="174">
        <v>2720</v>
      </c>
      <c r="G10" s="215">
        <f>98284.24/1.18</f>
        <v>83291.728813559326</v>
      </c>
      <c r="H10" s="174">
        <v>0</v>
      </c>
      <c r="I10" s="174">
        <v>0</v>
      </c>
      <c r="J10" s="215">
        <v>0</v>
      </c>
      <c r="K10" s="215">
        <v>0</v>
      </c>
      <c r="L10" s="215">
        <v>0</v>
      </c>
      <c r="M10" s="215">
        <v>0</v>
      </c>
      <c r="N10" s="215">
        <v>0</v>
      </c>
      <c r="O10" s="216">
        <v>0</v>
      </c>
      <c r="P10" s="216">
        <v>0</v>
      </c>
    </row>
    <row r="11" spans="1:17" s="173" customFormat="1" ht="21.75" customHeight="1" x14ac:dyDescent="0.2">
      <c r="A11" s="212">
        <v>6</v>
      </c>
      <c r="B11" s="174" t="s">
        <v>287</v>
      </c>
      <c r="C11" s="372"/>
      <c r="D11" s="174"/>
      <c r="E11" s="174"/>
      <c r="F11" s="174"/>
      <c r="G11" s="215"/>
      <c r="H11" s="174"/>
      <c r="I11" s="174"/>
      <c r="J11" s="215"/>
      <c r="K11" s="215"/>
      <c r="L11" s="215"/>
      <c r="M11" s="215"/>
      <c r="N11" s="215"/>
      <c r="O11" s="216"/>
      <c r="P11" s="216"/>
    </row>
    <row r="12" spans="1:17" s="173" customFormat="1" ht="21.75" customHeight="1" x14ac:dyDescent="0.2">
      <c r="A12" s="212">
        <v>7</v>
      </c>
      <c r="B12" s="174" t="s">
        <v>285</v>
      </c>
      <c r="C12" s="371" t="s">
        <v>288</v>
      </c>
      <c r="D12" s="174"/>
      <c r="E12" s="174"/>
      <c r="F12" s="174"/>
      <c r="G12" s="215"/>
      <c r="H12" s="174"/>
      <c r="I12" s="174"/>
      <c r="J12" s="215"/>
      <c r="K12" s="215"/>
      <c r="L12" s="215"/>
      <c r="M12" s="215"/>
      <c r="N12" s="215"/>
      <c r="O12" s="216"/>
      <c r="P12" s="216"/>
    </row>
    <row r="13" spans="1:17" ht="21.75" customHeight="1" x14ac:dyDescent="0.25">
      <c r="A13" s="212">
        <v>8</v>
      </c>
      <c r="B13" s="174" t="s">
        <v>287</v>
      </c>
      <c r="C13" s="371"/>
      <c r="D13" s="214"/>
      <c r="E13" s="214"/>
      <c r="F13" s="214"/>
      <c r="G13" s="217"/>
      <c r="H13" s="214"/>
      <c r="I13" s="214"/>
      <c r="J13" s="217"/>
      <c r="K13" s="217"/>
      <c r="L13" s="217"/>
      <c r="M13" s="217"/>
      <c r="N13" s="217"/>
      <c r="O13" s="218"/>
      <c r="P13" s="218"/>
    </row>
    <row r="14" spans="1:17" ht="24.75" customHeight="1" x14ac:dyDescent="0.25">
      <c r="A14" s="367" t="s">
        <v>289</v>
      </c>
      <c r="B14" s="367"/>
      <c r="C14" s="367"/>
      <c r="D14" s="214"/>
      <c r="E14" s="214"/>
      <c r="F14" s="214"/>
      <c r="G14" s="217"/>
      <c r="H14" s="214"/>
      <c r="I14" s="214"/>
      <c r="J14" s="217"/>
      <c r="K14" s="217"/>
      <c r="L14" s="217"/>
      <c r="M14" s="217"/>
      <c r="N14" s="217"/>
      <c r="O14" s="218"/>
      <c r="P14" s="218"/>
    </row>
    <row r="15" spans="1:17" ht="72.75" customHeight="1" x14ac:dyDescent="0.25">
      <c r="A15" s="368" t="s">
        <v>290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</row>
    <row r="17" spans="4:13" ht="18.75" x14ac:dyDescent="0.3">
      <c r="D17" s="246" t="s">
        <v>333</v>
      </c>
      <c r="E17" s="219"/>
      <c r="F17" s="148"/>
      <c r="G17" s="149"/>
      <c r="J17" s="150"/>
      <c r="L17" s="150"/>
      <c r="M17" s="221" t="s">
        <v>336</v>
      </c>
    </row>
    <row r="18" spans="4:13" ht="18.75" x14ac:dyDescent="0.3">
      <c r="D18" s="246" t="s">
        <v>334</v>
      </c>
      <c r="E18" s="219"/>
      <c r="F18" s="148"/>
      <c r="G18" s="149"/>
      <c r="M18" s="219"/>
    </row>
    <row r="19" spans="4:13" ht="18.75" x14ac:dyDescent="0.3">
      <c r="D19" s="219"/>
      <c r="E19" s="219"/>
      <c r="F19" s="148"/>
      <c r="G19" s="208"/>
      <c r="M19" s="219"/>
    </row>
    <row r="20" spans="4:13" ht="18.75" x14ac:dyDescent="0.3">
      <c r="D20" s="246" t="s">
        <v>335</v>
      </c>
      <c r="E20" s="219"/>
      <c r="F20" s="148"/>
      <c r="G20" s="148"/>
      <c r="M20" s="221" t="s">
        <v>337</v>
      </c>
    </row>
  </sheetData>
  <mergeCells count="7">
    <mergeCell ref="A14:C14"/>
    <mergeCell ref="A15:P15"/>
    <mergeCell ref="A1:P1"/>
    <mergeCell ref="A3:A4"/>
    <mergeCell ref="C5:C8"/>
    <mergeCell ref="C9:C11"/>
    <mergeCell ref="C12:C13"/>
  </mergeCells>
  <pageMargins left="0.39370078740157483" right="0.39370078740157483" top="0.98425196850393704" bottom="0" header="0" footer="0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view="pageBreakPreview" zoomScaleNormal="100" zoomScaleSheetLayoutView="100" workbookViewId="0">
      <selection activeCell="K18" sqref="K18"/>
    </sheetView>
  </sheetViews>
  <sheetFormatPr defaultRowHeight="15" x14ac:dyDescent="0.25"/>
  <cols>
    <col min="1" max="1" width="4.28515625" customWidth="1"/>
    <col min="2" max="2" width="21.140625" customWidth="1"/>
    <col min="3" max="3" width="9.7109375" customWidth="1"/>
    <col min="4" max="4" width="12.42578125" customWidth="1"/>
    <col min="5" max="5" width="11.28515625" customWidth="1"/>
    <col min="6" max="6" width="10" customWidth="1"/>
    <col min="7" max="7" width="14" customWidth="1"/>
    <col min="8" max="8" width="10.7109375" customWidth="1"/>
    <col min="9" max="9" width="14.140625" customWidth="1"/>
    <col min="10" max="10" width="15.140625" customWidth="1"/>
    <col min="11" max="11" width="16.140625" customWidth="1"/>
    <col min="12" max="12" width="13.85546875" customWidth="1"/>
    <col min="13" max="13" width="15.140625" customWidth="1"/>
    <col min="14" max="14" width="15.85546875" customWidth="1"/>
    <col min="15" max="15" width="16.85546875" customWidth="1"/>
    <col min="16" max="16" width="15.28515625" customWidth="1"/>
  </cols>
  <sheetData>
    <row r="1" spans="1:17" x14ac:dyDescent="0.25">
      <c r="A1" s="369" t="s">
        <v>302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</row>
    <row r="2" spans="1:17" x14ac:dyDescent="0.2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7" ht="137.25" customHeight="1" x14ac:dyDescent="0.25">
      <c r="A3" s="370" t="s">
        <v>5</v>
      </c>
      <c r="B3" s="170" t="s">
        <v>269</v>
      </c>
      <c r="C3" s="170" t="s">
        <v>270</v>
      </c>
      <c r="D3" s="170" t="s">
        <v>271</v>
      </c>
      <c r="E3" s="170" t="s">
        <v>272</v>
      </c>
      <c r="F3" s="170" t="s">
        <v>273</v>
      </c>
      <c r="G3" s="170" t="s">
        <v>274</v>
      </c>
      <c r="H3" s="170" t="s">
        <v>275</v>
      </c>
      <c r="I3" s="170" t="s">
        <v>276</v>
      </c>
      <c r="J3" s="170" t="s">
        <v>277</v>
      </c>
      <c r="K3" s="170" t="s">
        <v>278</v>
      </c>
      <c r="L3" s="170" t="s">
        <v>279</v>
      </c>
      <c r="M3" s="170" t="s">
        <v>280</v>
      </c>
      <c r="N3" s="171" t="s">
        <v>281</v>
      </c>
      <c r="O3" s="171" t="s">
        <v>299</v>
      </c>
      <c r="P3" s="170" t="s">
        <v>304</v>
      </c>
      <c r="Q3" s="168"/>
    </row>
    <row r="4" spans="1:17" s="172" customFormat="1" ht="12" x14ac:dyDescent="0.2">
      <c r="A4" s="370"/>
      <c r="B4" s="211">
        <v>1</v>
      </c>
      <c r="C4" s="211">
        <v>2</v>
      </c>
      <c r="D4" s="211">
        <v>3</v>
      </c>
      <c r="E4" s="211">
        <v>4</v>
      </c>
      <c r="F4" s="211">
        <v>5</v>
      </c>
      <c r="G4" s="211">
        <v>6</v>
      </c>
      <c r="H4" s="211">
        <v>7</v>
      </c>
      <c r="I4" s="211">
        <v>8</v>
      </c>
      <c r="J4" s="211">
        <v>9</v>
      </c>
      <c r="K4" s="211">
        <v>10</v>
      </c>
      <c r="L4" s="211">
        <v>11</v>
      </c>
      <c r="M4" s="211">
        <v>12</v>
      </c>
      <c r="N4" s="211" t="s">
        <v>300</v>
      </c>
      <c r="O4" s="211" t="s">
        <v>301</v>
      </c>
      <c r="P4" s="211" t="s">
        <v>303</v>
      </c>
    </row>
    <row r="5" spans="1:17" s="173" customFormat="1" ht="21.75" customHeight="1" x14ac:dyDescent="0.2">
      <c r="A5" s="212">
        <v>1</v>
      </c>
      <c r="B5" s="174" t="s">
        <v>282</v>
      </c>
      <c r="C5" s="371">
        <v>0.4</v>
      </c>
      <c r="D5" s="174">
        <v>23</v>
      </c>
      <c r="E5" s="174">
        <v>17</v>
      </c>
      <c r="F5" s="174">
        <v>143.13999999999999</v>
      </c>
      <c r="G5" s="215">
        <f>E5*550/1.18</f>
        <v>7923.7288135593226</v>
      </c>
      <c r="H5" s="174">
        <v>9</v>
      </c>
      <c r="I5" s="174">
        <v>75</v>
      </c>
      <c r="J5" s="215">
        <f>H5*550/1.18</f>
        <v>4194.9152542372885</v>
      </c>
      <c r="K5" s="215">
        <v>0</v>
      </c>
      <c r="L5" s="215">
        <v>70437.452757996696</v>
      </c>
      <c r="M5" s="215">
        <v>0</v>
      </c>
      <c r="N5" s="215">
        <f>J5+K5</f>
        <v>4194.9152542372885</v>
      </c>
      <c r="O5" s="216">
        <f>L5+M5</f>
        <v>70437.452757996696</v>
      </c>
      <c r="P5" s="216">
        <f>N5-O5</f>
        <v>-66242.537503759406</v>
      </c>
    </row>
    <row r="6" spans="1:17" s="173" customFormat="1" ht="21.75" customHeight="1" x14ac:dyDescent="0.2">
      <c r="A6" s="213" t="s">
        <v>134</v>
      </c>
      <c r="B6" s="174" t="s">
        <v>283</v>
      </c>
      <c r="C6" s="371"/>
      <c r="D6" s="174"/>
      <c r="E6" s="174"/>
      <c r="F6" s="174"/>
      <c r="G6" s="215"/>
      <c r="H6" s="174"/>
      <c r="I6" s="174"/>
      <c r="J6" s="215"/>
      <c r="K6" s="215"/>
      <c r="L6" s="215"/>
      <c r="M6" s="215"/>
      <c r="N6" s="215"/>
      <c r="O6" s="216"/>
      <c r="P6" s="216"/>
    </row>
    <row r="7" spans="1:17" s="173" customFormat="1" ht="21.75" customHeight="1" x14ac:dyDescent="0.2">
      <c r="A7" s="212">
        <v>2</v>
      </c>
      <c r="B7" s="174" t="s">
        <v>284</v>
      </c>
      <c r="C7" s="371"/>
      <c r="D7" s="174">
        <v>6</v>
      </c>
      <c r="E7" s="174">
        <v>5</v>
      </c>
      <c r="F7" s="174">
        <v>365</v>
      </c>
      <c r="G7" s="215">
        <f>92435.17/1.18</f>
        <v>78334.889830508473</v>
      </c>
      <c r="H7" s="174">
        <v>3</v>
      </c>
      <c r="I7" s="174">
        <v>180</v>
      </c>
      <c r="J7" s="215">
        <f>50103.04/1.18</f>
        <v>42460.203389830509</v>
      </c>
      <c r="K7" s="215">
        <v>0</v>
      </c>
      <c r="L7" s="215">
        <v>51559.467929999999</v>
      </c>
      <c r="M7" s="215">
        <v>0</v>
      </c>
      <c r="N7" s="215">
        <f>J7+K7</f>
        <v>42460.203389830509</v>
      </c>
      <c r="O7" s="216">
        <f>L7+M7</f>
        <v>51559.467929999999</v>
      </c>
      <c r="P7" s="216">
        <f>N7-O7</f>
        <v>-9099.2645401694899</v>
      </c>
    </row>
    <row r="8" spans="1:17" s="173" customFormat="1" ht="21.75" customHeight="1" x14ac:dyDescent="0.2">
      <c r="A8" s="212">
        <v>3</v>
      </c>
      <c r="B8" s="174" t="s">
        <v>285</v>
      </c>
      <c r="C8" s="371"/>
      <c r="D8" s="174">
        <v>4</v>
      </c>
      <c r="E8" s="174">
        <v>0</v>
      </c>
      <c r="F8" s="174">
        <v>0</v>
      </c>
      <c r="G8" s="215">
        <v>0</v>
      </c>
      <c r="H8" s="174">
        <v>0</v>
      </c>
      <c r="I8" s="174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6">
        <v>0</v>
      </c>
      <c r="P8" s="216">
        <v>0</v>
      </c>
    </row>
    <row r="9" spans="1:17" s="173" customFormat="1" ht="21.75" customHeight="1" x14ac:dyDescent="0.2">
      <c r="A9" s="212">
        <v>4</v>
      </c>
      <c r="B9" s="174" t="s">
        <v>252</v>
      </c>
      <c r="C9" s="372" t="s">
        <v>286</v>
      </c>
      <c r="D9" s="174"/>
      <c r="E9" s="174"/>
      <c r="F9" s="174"/>
      <c r="G9" s="215"/>
      <c r="H9" s="174"/>
      <c r="I9" s="174"/>
      <c r="J9" s="215"/>
      <c r="K9" s="215"/>
      <c r="L9" s="215"/>
      <c r="M9" s="215"/>
      <c r="N9" s="215"/>
      <c r="O9" s="216"/>
      <c r="P9" s="216"/>
    </row>
    <row r="10" spans="1:17" s="173" customFormat="1" ht="21.75" customHeight="1" x14ac:dyDescent="0.2">
      <c r="A10" s="212">
        <v>5</v>
      </c>
      <c r="B10" s="174" t="s">
        <v>285</v>
      </c>
      <c r="C10" s="372"/>
      <c r="D10" s="174">
        <v>4</v>
      </c>
      <c r="E10" s="174">
        <v>5</v>
      </c>
      <c r="F10" s="174">
        <v>3293.6</v>
      </c>
      <c r="G10" s="215">
        <v>845300</v>
      </c>
      <c r="H10" s="174">
        <v>0</v>
      </c>
      <c r="I10" s="174">
        <v>0</v>
      </c>
      <c r="J10" s="215">
        <v>0</v>
      </c>
      <c r="K10" s="215">
        <v>0</v>
      </c>
      <c r="L10" s="215">
        <v>0</v>
      </c>
      <c r="M10" s="215">
        <v>0</v>
      </c>
      <c r="N10" s="215">
        <v>0</v>
      </c>
      <c r="O10" s="216">
        <v>0</v>
      </c>
      <c r="P10" s="216">
        <v>0</v>
      </c>
    </row>
    <row r="11" spans="1:17" s="173" customFormat="1" ht="21.75" customHeight="1" x14ac:dyDescent="0.2">
      <c r="A11" s="212">
        <v>6</v>
      </c>
      <c r="B11" s="174" t="s">
        <v>287</v>
      </c>
      <c r="C11" s="372"/>
      <c r="D11" s="174"/>
      <c r="E11" s="174"/>
      <c r="F11" s="174"/>
      <c r="G11" s="215"/>
      <c r="H11" s="174"/>
      <c r="I11" s="174"/>
      <c r="J11" s="215"/>
      <c r="K11" s="215"/>
      <c r="L11" s="215"/>
      <c r="M11" s="215"/>
      <c r="N11" s="215"/>
      <c r="O11" s="216"/>
      <c r="P11" s="216"/>
    </row>
    <row r="12" spans="1:17" s="173" customFormat="1" ht="21.75" customHeight="1" x14ac:dyDescent="0.2">
      <c r="A12" s="212">
        <v>7</v>
      </c>
      <c r="B12" s="174" t="s">
        <v>285</v>
      </c>
      <c r="C12" s="371" t="s">
        <v>288</v>
      </c>
      <c r="D12" s="174"/>
      <c r="E12" s="174"/>
      <c r="F12" s="174"/>
      <c r="G12" s="215"/>
      <c r="H12" s="174"/>
      <c r="I12" s="174"/>
      <c r="J12" s="215"/>
      <c r="K12" s="215"/>
      <c r="L12" s="215"/>
      <c r="M12" s="215"/>
      <c r="N12" s="215"/>
      <c r="O12" s="216"/>
      <c r="P12" s="216"/>
    </row>
    <row r="13" spans="1:17" ht="21.75" customHeight="1" x14ac:dyDescent="0.25">
      <c r="A13" s="212">
        <v>8</v>
      </c>
      <c r="B13" s="174" t="s">
        <v>287</v>
      </c>
      <c r="C13" s="371"/>
      <c r="D13" s="214"/>
      <c r="E13" s="214"/>
      <c r="F13" s="214"/>
      <c r="G13" s="217"/>
      <c r="H13" s="214"/>
      <c r="I13" s="214"/>
      <c r="J13" s="217"/>
      <c r="K13" s="217"/>
      <c r="L13" s="217"/>
      <c r="M13" s="217"/>
      <c r="N13" s="217"/>
      <c r="O13" s="218"/>
      <c r="P13" s="218"/>
    </row>
    <row r="14" spans="1:17" ht="24.75" customHeight="1" x14ac:dyDescent="0.25">
      <c r="A14" s="367" t="s">
        <v>289</v>
      </c>
      <c r="B14" s="367"/>
      <c r="C14" s="367"/>
      <c r="D14" s="214"/>
      <c r="E14" s="214"/>
      <c r="F14" s="214"/>
      <c r="G14" s="217"/>
      <c r="H14" s="214"/>
      <c r="I14" s="214"/>
      <c r="J14" s="217"/>
      <c r="K14" s="217"/>
      <c r="L14" s="217"/>
      <c r="M14" s="217"/>
      <c r="N14" s="217"/>
      <c r="O14" s="218"/>
      <c r="P14" s="218"/>
    </row>
    <row r="15" spans="1:17" ht="72.75" customHeight="1" x14ac:dyDescent="0.25">
      <c r="A15" s="368" t="s">
        <v>290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</row>
    <row r="17" spans="4:13" ht="18.75" x14ac:dyDescent="0.3">
      <c r="D17" s="246" t="s">
        <v>333</v>
      </c>
      <c r="E17" s="219"/>
      <c r="F17" s="148"/>
      <c r="G17" s="149"/>
      <c r="J17" s="150"/>
      <c r="L17" s="150"/>
      <c r="M17" s="221" t="s">
        <v>336</v>
      </c>
    </row>
    <row r="18" spans="4:13" ht="18.75" x14ac:dyDescent="0.3">
      <c r="D18" s="246" t="s">
        <v>334</v>
      </c>
      <c r="E18" s="219"/>
      <c r="F18" s="148"/>
      <c r="G18" s="149"/>
      <c r="M18" s="219"/>
    </row>
    <row r="19" spans="4:13" ht="18.75" x14ac:dyDescent="0.3">
      <c r="D19" s="219"/>
      <c r="E19" s="219"/>
      <c r="F19" s="148"/>
      <c r="G19" s="208"/>
      <c r="M19" s="219"/>
    </row>
    <row r="20" spans="4:13" ht="18.75" x14ac:dyDescent="0.3">
      <c r="D20" s="246" t="s">
        <v>335</v>
      </c>
      <c r="E20" s="219"/>
      <c r="F20" s="148"/>
      <c r="G20" s="148"/>
      <c r="M20" s="221" t="s">
        <v>337</v>
      </c>
    </row>
  </sheetData>
  <mergeCells count="7">
    <mergeCell ref="A14:C14"/>
    <mergeCell ref="A15:P15"/>
    <mergeCell ref="A1:P1"/>
    <mergeCell ref="A3:A4"/>
    <mergeCell ref="C5:C8"/>
    <mergeCell ref="C9:C11"/>
    <mergeCell ref="C12:C13"/>
  </mergeCells>
  <pageMargins left="0.39370078740157483" right="0.39370078740157483" top="0.98425196850393704" bottom="0.39370078740157483" header="0" footer="0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view="pageBreakPreview" topLeftCell="A13" zoomScale="80" zoomScaleSheetLayoutView="80" workbookViewId="0">
      <selection activeCell="B33" sqref="B33"/>
    </sheetView>
  </sheetViews>
  <sheetFormatPr defaultColWidth="22.7109375" defaultRowHeight="12.75" x14ac:dyDescent="0.25"/>
  <cols>
    <col min="1" max="1" width="11.7109375" style="117" customWidth="1"/>
    <col min="2" max="2" width="70.28515625" style="117" customWidth="1"/>
    <col min="3" max="4" width="16.140625" style="117" customWidth="1"/>
    <col min="5" max="5" width="16.140625" style="121" customWidth="1"/>
    <col min="6" max="7" width="10.7109375" style="117" customWidth="1"/>
    <col min="8" max="16384" width="22.7109375" style="117"/>
  </cols>
  <sheetData>
    <row r="1" spans="1:9" s="109" customFormat="1" ht="15.75" x14ac:dyDescent="0.25">
      <c r="E1" s="224" t="s">
        <v>129</v>
      </c>
      <c r="F1" s="110"/>
    </row>
    <row r="3" spans="1:9" s="112" customFormat="1" ht="42" customHeight="1" x14ac:dyDescent="0.25">
      <c r="A3" s="250" t="s">
        <v>338</v>
      </c>
      <c r="B3" s="250"/>
      <c r="C3" s="250"/>
      <c r="D3" s="250"/>
      <c r="E3" s="250"/>
      <c r="F3" s="111"/>
    </row>
    <row r="4" spans="1:9" s="115" customFormat="1" ht="19.5" thickBot="1" x14ac:dyDescent="0.3">
      <c r="A4" s="113"/>
      <c r="B4" s="113"/>
      <c r="C4" s="113"/>
      <c r="D4" s="249" t="s">
        <v>325</v>
      </c>
      <c r="E4" s="249"/>
      <c r="F4" s="114"/>
    </row>
    <row r="5" spans="1:9" ht="56.25" x14ac:dyDescent="0.25">
      <c r="A5" s="225" t="s">
        <v>130</v>
      </c>
      <c r="B5" s="226" t="s">
        <v>131</v>
      </c>
      <c r="C5" s="226" t="s">
        <v>294</v>
      </c>
      <c r="D5" s="226" t="s">
        <v>292</v>
      </c>
      <c r="E5" s="227" t="s">
        <v>293</v>
      </c>
      <c r="F5" s="205"/>
      <c r="G5" s="205"/>
    </row>
    <row r="6" spans="1:9" ht="18.75" x14ac:dyDescent="0.25">
      <c r="A6" s="228">
        <v>1</v>
      </c>
      <c r="B6" s="229">
        <v>2</v>
      </c>
      <c r="C6" s="229">
        <v>3</v>
      </c>
      <c r="D6" s="229">
        <v>4</v>
      </c>
      <c r="E6" s="230">
        <v>5</v>
      </c>
      <c r="F6" s="116"/>
    </row>
    <row r="7" spans="1:9" ht="37.5" x14ac:dyDescent="0.3">
      <c r="A7" s="231" t="s">
        <v>132</v>
      </c>
      <c r="B7" s="232" t="s">
        <v>133</v>
      </c>
      <c r="C7" s="233">
        <f>C8+C9+C10+C11+C12+C21</f>
        <v>17219.619770000001</v>
      </c>
      <c r="D7" s="233">
        <f>D8+D9+D10+D11+D12+D21</f>
        <v>18953.391448998544</v>
      </c>
      <c r="E7" s="234">
        <f>E8+E9+E10+E11+E12+E21</f>
        <v>20280.128852975318</v>
      </c>
      <c r="F7" s="118"/>
      <c r="G7" s="118"/>
    </row>
    <row r="8" spans="1:9" ht="18.75" x14ac:dyDescent="0.3">
      <c r="A8" s="231" t="s">
        <v>134</v>
      </c>
      <c r="B8" s="232" t="s">
        <v>135</v>
      </c>
      <c r="C8" s="233"/>
      <c r="D8" s="235"/>
      <c r="E8" s="236"/>
      <c r="F8" s="118"/>
      <c r="G8" s="118"/>
    </row>
    <row r="9" spans="1:9" ht="18.75" x14ac:dyDescent="0.3">
      <c r="A9" s="231" t="s">
        <v>136</v>
      </c>
      <c r="B9" s="232" t="s">
        <v>137</v>
      </c>
      <c r="C9" s="233"/>
      <c r="D9" s="235"/>
      <c r="E9" s="236"/>
      <c r="F9" s="118"/>
      <c r="G9" s="118"/>
    </row>
    <row r="10" spans="1:9" ht="18.75" x14ac:dyDescent="0.3">
      <c r="A10" s="231" t="s">
        <v>138</v>
      </c>
      <c r="B10" s="232" t="s">
        <v>139</v>
      </c>
      <c r="C10" s="233">
        <v>4525.6652199999999</v>
      </c>
      <c r="D10" s="235">
        <v>5181.5312046444096</v>
      </c>
      <c r="E10" s="236">
        <f>D10*1.07</f>
        <v>5544.2383889695184</v>
      </c>
      <c r="F10" s="118"/>
      <c r="G10" s="118"/>
      <c r="H10" s="120"/>
      <c r="I10" s="120"/>
    </row>
    <row r="11" spans="1:9" ht="18.75" x14ac:dyDescent="0.3">
      <c r="A11" s="231" t="s">
        <v>140</v>
      </c>
      <c r="B11" s="232" t="s">
        <v>141</v>
      </c>
      <c r="C11" s="233">
        <v>1342.9301800000001</v>
      </c>
      <c r="D11" s="235">
        <v>1564.8224238026123</v>
      </c>
      <c r="E11" s="236">
        <f>E10*0.302</f>
        <v>1674.3599934687945</v>
      </c>
      <c r="F11" s="118"/>
      <c r="G11" s="118"/>
      <c r="I11" s="119"/>
    </row>
    <row r="12" spans="1:9" ht="18.75" x14ac:dyDescent="0.3">
      <c r="A12" s="231" t="s">
        <v>142</v>
      </c>
      <c r="B12" s="232" t="s">
        <v>143</v>
      </c>
      <c r="C12" s="233">
        <f>C13+C14+C15</f>
        <v>9479.0580399999999</v>
      </c>
      <c r="D12" s="233">
        <f>D13+D14+D15</f>
        <v>10391.429288824382</v>
      </c>
      <c r="E12" s="234">
        <f>E13+E14+E15</f>
        <v>11118.829339042086</v>
      </c>
      <c r="F12" s="118"/>
      <c r="G12" s="118"/>
    </row>
    <row r="13" spans="1:9" ht="18.75" x14ac:dyDescent="0.3">
      <c r="A13" s="231" t="s">
        <v>144</v>
      </c>
      <c r="B13" s="237" t="s">
        <v>145</v>
      </c>
      <c r="C13" s="233">
        <v>345</v>
      </c>
      <c r="D13" s="233">
        <v>546.52</v>
      </c>
      <c r="E13" s="234">
        <f>D13*1.07</f>
        <v>584.77639999999997</v>
      </c>
      <c r="F13" s="118"/>
      <c r="G13" s="118"/>
      <c r="I13" s="119"/>
    </row>
    <row r="14" spans="1:9" ht="37.5" x14ac:dyDescent="0.3">
      <c r="A14" s="231" t="s">
        <v>146</v>
      </c>
      <c r="B14" s="237" t="s">
        <v>147</v>
      </c>
      <c r="C14" s="233"/>
      <c r="D14" s="235"/>
      <c r="E14" s="236"/>
      <c r="F14" s="118"/>
      <c r="G14" s="118"/>
      <c r="I14" s="119"/>
    </row>
    <row r="15" spans="1:9" ht="18.75" x14ac:dyDescent="0.3">
      <c r="A15" s="231" t="s">
        <v>148</v>
      </c>
      <c r="B15" s="237" t="s">
        <v>149</v>
      </c>
      <c r="C15" s="233">
        <f>C16+C17+C18+C19+C20</f>
        <v>9134.0580399999999</v>
      </c>
      <c r="D15" s="233">
        <f>D16+D17+D18+D19+D20</f>
        <v>9844.9092888243813</v>
      </c>
      <c r="E15" s="234">
        <f>E16+E17+E18+E19+E20</f>
        <v>10534.052939042085</v>
      </c>
      <c r="F15" s="118"/>
      <c r="G15" s="118"/>
    </row>
    <row r="16" spans="1:9" ht="18.75" x14ac:dyDescent="0.3">
      <c r="A16" s="231" t="s">
        <v>150</v>
      </c>
      <c r="B16" s="232" t="s">
        <v>151</v>
      </c>
      <c r="C16" s="233"/>
      <c r="D16" s="235"/>
      <c r="E16" s="236"/>
      <c r="F16" s="118"/>
      <c r="G16" s="118"/>
    </row>
    <row r="17" spans="1:9" ht="18.75" x14ac:dyDescent="0.3">
      <c r="A17" s="231" t="s">
        <v>152</v>
      </c>
      <c r="B17" s="232" t="s">
        <v>153</v>
      </c>
      <c r="C17" s="233"/>
      <c r="D17" s="235"/>
      <c r="E17" s="236"/>
      <c r="F17" s="118"/>
      <c r="G17" s="118"/>
    </row>
    <row r="18" spans="1:9" ht="37.5" x14ac:dyDescent="0.3">
      <c r="A18" s="231" t="s">
        <v>154</v>
      </c>
      <c r="B18" s="232" t="s">
        <v>155</v>
      </c>
      <c r="C18" s="233"/>
      <c r="D18" s="235"/>
      <c r="E18" s="236"/>
      <c r="F18" s="118"/>
      <c r="G18" s="118"/>
    </row>
    <row r="19" spans="1:9" ht="18.75" x14ac:dyDescent="0.3">
      <c r="A19" s="231" t="s">
        <v>156</v>
      </c>
      <c r="B19" s="232" t="s">
        <v>157</v>
      </c>
      <c r="C19" s="233"/>
      <c r="D19" s="235"/>
      <c r="E19" s="236"/>
      <c r="F19" s="118"/>
      <c r="G19" s="118"/>
    </row>
    <row r="20" spans="1:9" ht="37.5" x14ac:dyDescent="0.3">
      <c r="A20" s="231" t="s">
        <v>158</v>
      </c>
      <c r="B20" s="232" t="s">
        <v>159</v>
      </c>
      <c r="C20" s="233">
        <v>9134.0580399999999</v>
      </c>
      <c r="D20" s="235">
        <v>9844.9092888243813</v>
      </c>
      <c r="E20" s="236">
        <f>E10*1.9</f>
        <v>10534.052939042085</v>
      </c>
      <c r="F20" s="118"/>
      <c r="G20" s="118"/>
      <c r="H20" s="120"/>
      <c r="I20" s="120"/>
    </row>
    <row r="21" spans="1:9" ht="18.75" x14ac:dyDescent="0.3">
      <c r="A21" s="231" t="s">
        <v>160</v>
      </c>
      <c r="B21" s="232" t="s">
        <v>161</v>
      </c>
      <c r="C21" s="233">
        <f>C22+C23+C24+C25+C26</f>
        <v>1871.96633</v>
      </c>
      <c r="D21" s="233">
        <f>D22+D23+D24+D25+D26</f>
        <v>1815.60853172714</v>
      </c>
      <c r="E21" s="234">
        <f>E22+E23+E24+E25+E26</f>
        <v>1942.7011314949195</v>
      </c>
      <c r="F21" s="118"/>
      <c r="G21" s="118"/>
    </row>
    <row r="22" spans="1:9" ht="18.75" x14ac:dyDescent="0.3">
      <c r="A22" s="231" t="s">
        <v>162</v>
      </c>
      <c r="B22" s="237" t="s">
        <v>163</v>
      </c>
      <c r="C22" s="233"/>
      <c r="D22" s="235"/>
      <c r="E22" s="236"/>
      <c r="F22" s="118"/>
      <c r="G22" s="118"/>
    </row>
    <row r="23" spans="1:9" ht="18.75" x14ac:dyDescent="0.3">
      <c r="A23" s="231" t="s">
        <v>164</v>
      </c>
      <c r="B23" s="237" t="s">
        <v>165</v>
      </c>
      <c r="C23" s="233"/>
      <c r="D23" s="235"/>
      <c r="E23" s="236"/>
      <c r="F23" s="118"/>
      <c r="G23" s="118"/>
    </row>
    <row r="24" spans="1:9" ht="18.75" x14ac:dyDescent="0.3">
      <c r="A24" s="231" t="s">
        <v>166</v>
      </c>
      <c r="B24" s="237" t="s">
        <v>167</v>
      </c>
      <c r="C24" s="233">
        <v>1737.6733099999999</v>
      </c>
      <c r="D24" s="235">
        <v>1659.1262917271399</v>
      </c>
      <c r="E24" s="236">
        <f>(E10+E11+E15)*0.1</f>
        <v>1775.26513214804</v>
      </c>
      <c r="F24" s="118"/>
      <c r="G24" s="118"/>
    </row>
    <row r="25" spans="1:9" ht="37.5" x14ac:dyDescent="0.3">
      <c r="A25" s="231" t="s">
        <v>168</v>
      </c>
      <c r="B25" s="237" t="s">
        <v>169</v>
      </c>
      <c r="C25" s="233">
        <v>134.29302000000001</v>
      </c>
      <c r="D25" s="235">
        <v>156.48223999999999</v>
      </c>
      <c r="E25" s="236">
        <f>E11*0.1</f>
        <v>167.43599934687947</v>
      </c>
      <c r="F25" s="118"/>
      <c r="G25" s="118"/>
    </row>
    <row r="26" spans="1:9" ht="18.75" x14ac:dyDescent="0.3">
      <c r="A26" s="231" t="s">
        <v>170</v>
      </c>
      <c r="B26" s="237" t="s">
        <v>171</v>
      </c>
      <c r="C26" s="233"/>
      <c r="D26" s="235"/>
      <c r="E26" s="236"/>
      <c r="F26" s="118"/>
      <c r="G26" s="118"/>
    </row>
    <row r="27" spans="1:9" ht="78" customHeight="1" x14ac:dyDescent="0.3">
      <c r="A27" s="231" t="s">
        <v>172</v>
      </c>
      <c r="B27" s="232" t="s">
        <v>256</v>
      </c>
      <c r="C27" s="233">
        <v>0</v>
      </c>
      <c r="D27" s="235">
        <v>0</v>
      </c>
      <c r="E27" s="236"/>
      <c r="F27" s="118"/>
      <c r="G27" s="118"/>
    </row>
    <row r="28" spans="1:9" ht="19.5" thickBot="1" x14ac:dyDescent="0.35">
      <c r="A28" s="238" t="s">
        <v>174</v>
      </c>
      <c r="B28" s="239" t="s">
        <v>175</v>
      </c>
      <c r="C28" s="240">
        <f>C7+C27</f>
        <v>17219.619770000001</v>
      </c>
      <c r="D28" s="240">
        <f t="shared" ref="D28:E28" si="0">D7+D27</f>
        <v>18953.391448998544</v>
      </c>
      <c r="E28" s="241">
        <f t="shared" si="0"/>
        <v>20280.128852975318</v>
      </c>
      <c r="F28" s="118"/>
      <c r="G28" s="118"/>
    </row>
    <row r="29" spans="1:9" ht="50.1" customHeight="1" x14ac:dyDescent="0.25"/>
    <row r="30" spans="1:9" ht="20.100000000000001" customHeight="1" x14ac:dyDescent="0.3">
      <c r="B30" s="222" t="s">
        <v>328</v>
      </c>
      <c r="C30" s="222"/>
      <c r="D30" s="223" t="s">
        <v>331</v>
      </c>
    </row>
    <row r="31" spans="1:9" ht="20.100000000000001" customHeight="1" x14ac:dyDescent="0.3">
      <c r="B31" s="222" t="s">
        <v>329</v>
      </c>
      <c r="C31" s="222"/>
      <c r="D31" s="222"/>
    </row>
    <row r="32" spans="1:9" ht="15" customHeight="1" x14ac:dyDescent="0.3">
      <c r="B32" s="222"/>
      <c r="C32" s="222"/>
      <c r="D32" s="222"/>
    </row>
    <row r="33" spans="2:4" ht="20.100000000000001" customHeight="1" x14ac:dyDescent="0.3">
      <c r="B33" s="222" t="s">
        <v>330</v>
      </c>
      <c r="C33" s="222"/>
      <c r="D33" s="223" t="s">
        <v>332</v>
      </c>
    </row>
    <row r="34" spans="2:4" ht="15" customHeight="1" x14ac:dyDescent="0.2">
      <c r="B34" s="220"/>
      <c r="C34" s="220"/>
      <c r="D34" s="220"/>
    </row>
    <row r="35" spans="2:4" ht="15" customHeight="1" x14ac:dyDescent="0.25"/>
    <row r="36" spans="2:4" ht="15" customHeight="1" x14ac:dyDescent="0.25"/>
    <row r="37" spans="2:4" ht="15" customHeight="1" x14ac:dyDescent="0.25"/>
    <row r="38" spans="2:4" ht="15" customHeight="1" x14ac:dyDescent="0.25"/>
    <row r="39" spans="2:4" ht="15" customHeight="1" x14ac:dyDescent="0.25"/>
    <row r="40" spans="2:4" ht="15" customHeight="1" x14ac:dyDescent="0.25"/>
    <row r="41" spans="2:4" ht="15" customHeight="1" x14ac:dyDescent="0.25"/>
  </sheetData>
  <mergeCells count="2">
    <mergeCell ref="D4:E4"/>
    <mergeCell ref="A3:E3"/>
  </mergeCells>
  <pageMargins left="0.98425196850393704" right="0.39370078740157483" top="0.78740157480314965" bottom="0.78740157480314965" header="0" footer="0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4"/>
  <sheetViews>
    <sheetView view="pageBreakPreview" zoomScale="80" zoomScaleSheetLayoutView="80" workbookViewId="0">
      <selection activeCell="G21" sqref="G21"/>
    </sheetView>
  </sheetViews>
  <sheetFormatPr defaultRowHeight="12.75" x14ac:dyDescent="0.2"/>
  <cols>
    <col min="1" max="1" width="5.7109375" style="126" customWidth="1"/>
    <col min="2" max="2" width="5" style="126" customWidth="1"/>
    <col min="3" max="3" width="53" style="126" customWidth="1"/>
    <col min="4" max="12" width="19.5703125" style="126" customWidth="1"/>
    <col min="13" max="16384" width="9.140625" style="126"/>
  </cols>
  <sheetData>
    <row r="1" spans="2:12" s="122" customFormat="1" ht="15.75" x14ac:dyDescent="0.25">
      <c r="L1" s="243" t="s">
        <v>176</v>
      </c>
    </row>
    <row r="3" spans="2:12" s="123" customFormat="1" ht="52.5" customHeight="1" x14ac:dyDescent="0.25">
      <c r="B3" s="258" t="s">
        <v>177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2:12" s="125" customFormat="1" ht="19.5" thickBot="1" x14ac:dyDescent="0.35">
      <c r="B4" s="124"/>
      <c r="C4" s="124"/>
      <c r="D4" s="257" t="s">
        <v>233</v>
      </c>
      <c r="E4" s="257"/>
      <c r="F4" s="257"/>
      <c r="G4" s="257"/>
      <c r="H4" s="257"/>
      <c r="I4" s="257"/>
      <c r="J4" s="257"/>
      <c r="K4" s="257"/>
      <c r="L4" s="257"/>
    </row>
    <row r="5" spans="2:12" ht="37.5" customHeight="1" x14ac:dyDescent="0.2">
      <c r="B5" s="254" t="s">
        <v>178</v>
      </c>
      <c r="C5" s="256" t="s">
        <v>179</v>
      </c>
      <c r="D5" s="254" t="s">
        <v>294</v>
      </c>
      <c r="E5" s="255"/>
      <c r="F5" s="256"/>
      <c r="G5" s="251" t="s">
        <v>295</v>
      </c>
      <c r="H5" s="252"/>
      <c r="I5" s="253"/>
      <c r="J5" s="254" t="s">
        <v>293</v>
      </c>
      <c r="K5" s="255"/>
      <c r="L5" s="256"/>
    </row>
    <row r="6" spans="2:12" ht="112.5" x14ac:dyDescent="0.2">
      <c r="B6" s="259"/>
      <c r="C6" s="260"/>
      <c r="D6" s="196" t="s">
        <v>180</v>
      </c>
      <c r="E6" s="176" t="s">
        <v>181</v>
      </c>
      <c r="F6" s="184" t="s">
        <v>182</v>
      </c>
      <c r="G6" s="196" t="s">
        <v>180</v>
      </c>
      <c r="H6" s="176" t="s">
        <v>181</v>
      </c>
      <c r="I6" s="184" t="s">
        <v>182</v>
      </c>
      <c r="J6" s="196" t="s">
        <v>180</v>
      </c>
      <c r="K6" s="176" t="s">
        <v>181</v>
      </c>
      <c r="L6" s="184" t="s">
        <v>182</v>
      </c>
    </row>
    <row r="7" spans="2:12" ht="18.75" x14ac:dyDescent="0.2">
      <c r="B7" s="185">
        <v>1</v>
      </c>
      <c r="C7" s="186">
        <v>2</v>
      </c>
      <c r="D7" s="185">
        <v>3</v>
      </c>
      <c r="E7" s="127">
        <v>4</v>
      </c>
      <c r="F7" s="186">
        <v>5</v>
      </c>
      <c r="G7" s="185">
        <v>6</v>
      </c>
      <c r="H7" s="127">
        <v>7</v>
      </c>
      <c r="I7" s="186">
        <v>8</v>
      </c>
      <c r="J7" s="185">
        <v>9</v>
      </c>
      <c r="K7" s="127">
        <v>10</v>
      </c>
      <c r="L7" s="186">
        <v>11</v>
      </c>
    </row>
    <row r="8" spans="2:12" ht="56.25" x14ac:dyDescent="0.2">
      <c r="B8" s="187" t="s">
        <v>132</v>
      </c>
      <c r="C8" s="193" t="s">
        <v>183</v>
      </c>
      <c r="D8" s="197">
        <f>14748.28544*5</f>
        <v>73741.427200000006</v>
      </c>
      <c r="E8" s="128">
        <v>591.20000000000005</v>
      </c>
      <c r="F8" s="188">
        <f>D8/E8</f>
        <v>124.73177807848444</v>
      </c>
      <c r="G8" s="197">
        <f>16233.22879*8</f>
        <v>129865.83031999999</v>
      </c>
      <c r="H8" s="128">
        <v>481</v>
      </c>
      <c r="I8" s="188">
        <f>G8/H8</f>
        <v>269.99133122661124</v>
      </c>
      <c r="J8" s="197">
        <f>'расчет С1'!C5*8</f>
        <v>138956.43848000001</v>
      </c>
      <c r="K8" s="128">
        <f>H8</f>
        <v>481</v>
      </c>
      <c r="L8" s="188">
        <f>J8/K8</f>
        <v>288.89072449064452</v>
      </c>
    </row>
    <row r="9" spans="2:12" ht="75" x14ac:dyDescent="0.2">
      <c r="B9" s="187" t="s">
        <v>172</v>
      </c>
      <c r="C9" s="193" t="s">
        <v>184</v>
      </c>
      <c r="D9" s="197">
        <v>0</v>
      </c>
      <c r="E9" s="128">
        <v>591.20000000000005</v>
      </c>
      <c r="F9" s="188">
        <f t="shared" ref="F9:F19" si="0">D9/E9</f>
        <v>0</v>
      </c>
      <c r="G9" s="197">
        <v>0</v>
      </c>
      <c r="H9" s="128">
        <v>481</v>
      </c>
      <c r="I9" s="188">
        <f t="shared" ref="I9:I19" si="1">G9/H9</f>
        <v>0</v>
      </c>
      <c r="J9" s="197">
        <v>0</v>
      </c>
      <c r="K9" s="128">
        <f t="shared" ref="K9:K19" si="2">H9</f>
        <v>481</v>
      </c>
      <c r="L9" s="188">
        <f t="shared" ref="L9:L19" si="3">J9/K9</f>
        <v>0</v>
      </c>
    </row>
    <row r="10" spans="2:12" ht="56.25" x14ac:dyDescent="0.2">
      <c r="B10" s="187" t="s">
        <v>173</v>
      </c>
      <c r="C10" s="193" t="s">
        <v>257</v>
      </c>
      <c r="D10" s="197">
        <f>D11+D12+D13+D14+D15+D16</f>
        <v>0</v>
      </c>
      <c r="E10" s="128">
        <v>591.20000000000005</v>
      </c>
      <c r="F10" s="188">
        <f t="shared" si="0"/>
        <v>0</v>
      </c>
      <c r="G10" s="197">
        <v>0</v>
      </c>
      <c r="H10" s="128">
        <v>481</v>
      </c>
      <c r="I10" s="188">
        <f t="shared" si="1"/>
        <v>0</v>
      </c>
      <c r="J10" s="197">
        <v>0</v>
      </c>
      <c r="K10" s="128">
        <f t="shared" si="2"/>
        <v>481</v>
      </c>
      <c r="L10" s="188">
        <f t="shared" si="3"/>
        <v>0</v>
      </c>
    </row>
    <row r="11" spans="2:12" ht="18.75" x14ac:dyDescent="0.2">
      <c r="B11" s="189" t="s">
        <v>185</v>
      </c>
      <c r="C11" s="194" t="s">
        <v>186</v>
      </c>
      <c r="D11" s="197">
        <v>0</v>
      </c>
      <c r="E11" s="128">
        <v>591.20000000000005</v>
      </c>
      <c r="F11" s="188">
        <f t="shared" si="0"/>
        <v>0</v>
      </c>
      <c r="G11" s="197">
        <v>0</v>
      </c>
      <c r="H11" s="128">
        <v>481</v>
      </c>
      <c r="I11" s="188">
        <f t="shared" si="1"/>
        <v>0</v>
      </c>
      <c r="J11" s="197">
        <v>0</v>
      </c>
      <c r="K11" s="128">
        <f t="shared" si="2"/>
        <v>481</v>
      </c>
      <c r="L11" s="188">
        <f t="shared" si="3"/>
        <v>0</v>
      </c>
    </row>
    <row r="12" spans="2:12" ht="18.75" x14ac:dyDescent="0.2">
      <c r="B12" s="189" t="s">
        <v>187</v>
      </c>
      <c r="C12" s="194" t="s">
        <v>188</v>
      </c>
      <c r="D12" s="197">
        <v>0</v>
      </c>
      <c r="E12" s="128">
        <v>591.20000000000005</v>
      </c>
      <c r="F12" s="188">
        <f t="shared" si="0"/>
        <v>0</v>
      </c>
      <c r="G12" s="197">
        <v>0</v>
      </c>
      <c r="H12" s="128">
        <v>481</v>
      </c>
      <c r="I12" s="188">
        <f t="shared" si="1"/>
        <v>0</v>
      </c>
      <c r="J12" s="197">
        <v>0</v>
      </c>
      <c r="K12" s="128">
        <f t="shared" si="2"/>
        <v>481</v>
      </c>
      <c r="L12" s="188">
        <f t="shared" si="3"/>
        <v>0</v>
      </c>
    </row>
    <row r="13" spans="2:12" ht="18.75" x14ac:dyDescent="0.2">
      <c r="B13" s="189" t="s">
        <v>189</v>
      </c>
      <c r="C13" s="194" t="s">
        <v>14</v>
      </c>
      <c r="D13" s="197">
        <v>0</v>
      </c>
      <c r="E13" s="128">
        <v>591.20000000000005</v>
      </c>
      <c r="F13" s="188">
        <f t="shared" si="0"/>
        <v>0</v>
      </c>
      <c r="G13" s="197">
        <v>0</v>
      </c>
      <c r="H13" s="128">
        <v>481</v>
      </c>
      <c r="I13" s="188">
        <f t="shared" si="1"/>
        <v>0</v>
      </c>
      <c r="J13" s="197">
        <v>0</v>
      </c>
      <c r="K13" s="128">
        <f t="shared" si="2"/>
        <v>481</v>
      </c>
      <c r="L13" s="188">
        <f t="shared" si="3"/>
        <v>0</v>
      </c>
    </row>
    <row r="14" spans="2:12" ht="93.75" x14ac:dyDescent="0.2">
      <c r="B14" s="189" t="s">
        <v>190</v>
      </c>
      <c r="C14" s="194" t="s">
        <v>191</v>
      </c>
      <c r="D14" s="197">
        <v>0</v>
      </c>
      <c r="E14" s="128">
        <v>591.20000000000005</v>
      </c>
      <c r="F14" s="188">
        <f t="shared" si="0"/>
        <v>0</v>
      </c>
      <c r="G14" s="197">
        <v>0</v>
      </c>
      <c r="H14" s="128">
        <v>481</v>
      </c>
      <c r="I14" s="188">
        <f t="shared" si="1"/>
        <v>0</v>
      </c>
      <c r="J14" s="197">
        <v>0</v>
      </c>
      <c r="K14" s="128">
        <f t="shared" si="2"/>
        <v>481</v>
      </c>
      <c r="L14" s="188">
        <f t="shared" si="3"/>
        <v>0</v>
      </c>
    </row>
    <row r="15" spans="2:12" ht="56.25" x14ac:dyDescent="0.2">
      <c r="B15" s="189" t="s">
        <v>192</v>
      </c>
      <c r="C15" s="194" t="s">
        <v>193</v>
      </c>
      <c r="D15" s="197">
        <v>0</v>
      </c>
      <c r="E15" s="128">
        <v>591.20000000000005</v>
      </c>
      <c r="F15" s="188">
        <f t="shared" si="0"/>
        <v>0</v>
      </c>
      <c r="G15" s="197">
        <v>0</v>
      </c>
      <c r="H15" s="128">
        <v>481</v>
      </c>
      <c r="I15" s="188">
        <f t="shared" si="1"/>
        <v>0</v>
      </c>
      <c r="J15" s="197">
        <v>0</v>
      </c>
      <c r="K15" s="128">
        <f t="shared" si="2"/>
        <v>481</v>
      </c>
      <c r="L15" s="188">
        <f t="shared" si="3"/>
        <v>0</v>
      </c>
    </row>
    <row r="16" spans="2:12" ht="37.5" x14ac:dyDescent="0.2">
      <c r="B16" s="189" t="s">
        <v>192</v>
      </c>
      <c r="C16" s="194" t="s">
        <v>194</v>
      </c>
      <c r="D16" s="197">
        <v>0</v>
      </c>
      <c r="E16" s="128">
        <v>591.20000000000005</v>
      </c>
      <c r="F16" s="188">
        <f t="shared" si="0"/>
        <v>0</v>
      </c>
      <c r="G16" s="197">
        <v>0</v>
      </c>
      <c r="H16" s="128">
        <v>481</v>
      </c>
      <c r="I16" s="188">
        <f t="shared" si="1"/>
        <v>0</v>
      </c>
      <c r="J16" s="197">
        <v>0</v>
      </c>
      <c r="K16" s="128">
        <f t="shared" si="2"/>
        <v>481</v>
      </c>
      <c r="L16" s="188">
        <f t="shared" si="3"/>
        <v>0</v>
      </c>
    </row>
    <row r="17" spans="2:13" ht="37.5" x14ac:dyDescent="0.2">
      <c r="B17" s="187" t="s">
        <v>174</v>
      </c>
      <c r="C17" s="193" t="s">
        <v>195</v>
      </c>
      <c r="D17" s="197">
        <f>797.20462*5</f>
        <v>3986.0230999999999</v>
      </c>
      <c r="E17" s="128">
        <v>591.20000000000005</v>
      </c>
      <c r="F17" s="188">
        <f t="shared" si="0"/>
        <v>6.7422582882273332</v>
      </c>
      <c r="G17" s="197">
        <f>877.47183*8</f>
        <v>7019.7746399999996</v>
      </c>
      <c r="H17" s="128">
        <v>481</v>
      </c>
      <c r="I17" s="188">
        <f t="shared" si="1"/>
        <v>14.59412607068607</v>
      </c>
      <c r="J17" s="197">
        <f>'расчет С1'!C14*8</f>
        <v>7511.15888</v>
      </c>
      <c r="K17" s="128">
        <f t="shared" si="2"/>
        <v>481</v>
      </c>
      <c r="L17" s="188">
        <f t="shared" si="3"/>
        <v>15.615714927234928</v>
      </c>
    </row>
    <row r="18" spans="2:13" ht="56.25" x14ac:dyDescent="0.2">
      <c r="B18" s="187" t="s">
        <v>196</v>
      </c>
      <c r="C18" s="193" t="s">
        <v>197</v>
      </c>
      <c r="D18" s="197">
        <f>876.92508*5</f>
        <v>4384.6253999999999</v>
      </c>
      <c r="E18" s="128">
        <v>591.20000000000005</v>
      </c>
      <c r="F18" s="188">
        <f t="shared" si="0"/>
        <v>7.4164841001353174</v>
      </c>
      <c r="G18" s="197">
        <f>965.219015*8</f>
        <v>7721.7521200000001</v>
      </c>
      <c r="H18" s="128">
        <v>481</v>
      </c>
      <c r="I18" s="188">
        <f t="shared" si="1"/>
        <v>16.05353871101871</v>
      </c>
      <c r="J18" s="197">
        <f>'расчет С1'!C23*8</f>
        <v>8262.2746399999996</v>
      </c>
      <c r="K18" s="128">
        <f t="shared" si="2"/>
        <v>481</v>
      </c>
      <c r="L18" s="188">
        <f t="shared" si="3"/>
        <v>17.177286153846154</v>
      </c>
    </row>
    <row r="19" spans="2:13" ht="57" thickBot="1" x14ac:dyDescent="0.25">
      <c r="B19" s="190" t="s">
        <v>198</v>
      </c>
      <c r="C19" s="195" t="s">
        <v>199</v>
      </c>
      <c r="D19" s="198">
        <v>3986.0230999999999</v>
      </c>
      <c r="E19" s="191">
        <v>591.20000000000005</v>
      </c>
      <c r="F19" s="192">
        <f t="shared" si="0"/>
        <v>6.7422582882273332</v>
      </c>
      <c r="G19" s="198">
        <f>877.47183*8</f>
        <v>7019.7746399999996</v>
      </c>
      <c r="H19" s="191">
        <v>481</v>
      </c>
      <c r="I19" s="192">
        <f t="shared" si="1"/>
        <v>14.59412607068607</v>
      </c>
      <c r="J19" s="198">
        <f>'расчет С1'!C32*8</f>
        <v>7511.15888</v>
      </c>
      <c r="K19" s="191">
        <f t="shared" si="2"/>
        <v>481</v>
      </c>
      <c r="L19" s="192">
        <f t="shared" si="3"/>
        <v>15.615714927234928</v>
      </c>
    </row>
    <row r="20" spans="2:13" s="122" customFormat="1" ht="50.1" customHeight="1" x14ac:dyDescent="0.25">
      <c r="B20" s="206"/>
      <c r="C20" s="206"/>
      <c r="D20" s="206"/>
      <c r="E20" s="206"/>
      <c r="F20" s="207"/>
      <c r="G20" s="123"/>
      <c r="H20" s="123"/>
      <c r="I20" s="123"/>
      <c r="J20" s="123"/>
      <c r="K20" s="123"/>
      <c r="L20" s="123"/>
      <c r="M20" s="123"/>
    </row>
    <row r="21" spans="2:13" ht="20.25" x14ac:dyDescent="0.3">
      <c r="D21" s="242" t="s">
        <v>328</v>
      </c>
      <c r="F21" s="123"/>
      <c r="G21" s="123"/>
      <c r="H21" s="123"/>
      <c r="I21" s="123"/>
      <c r="J21" s="223" t="s">
        <v>331</v>
      </c>
      <c r="K21" s="123"/>
      <c r="L21" s="123"/>
    </row>
    <row r="22" spans="2:13" s="125" customFormat="1" ht="20.25" x14ac:dyDescent="0.3">
      <c r="D22" s="242" t="s">
        <v>329</v>
      </c>
      <c r="I22" s="124"/>
      <c r="J22" s="222"/>
    </row>
    <row r="23" spans="2:13" s="125" customFormat="1" ht="20.25" x14ac:dyDescent="0.3">
      <c r="D23" s="242"/>
      <c r="J23" s="222"/>
    </row>
    <row r="24" spans="2:13" s="122" customFormat="1" ht="20.25" x14ac:dyDescent="0.3">
      <c r="D24" s="242" t="s">
        <v>330</v>
      </c>
      <c r="F24" s="129"/>
      <c r="J24" s="223" t="s">
        <v>332</v>
      </c>
    </row>
  </sheetData>
  <mergeCells count="7">
    <mergeCell ref="G5:I5"/>
    <mergeCell ref="J5:L5"/>
    <mergeCell ref="D4:L4"/>
    <mergeCell ref="B3:L3"/>
    <mergeCell ref="B5:B6"/>
    <mergeCell ref="C5:C6"/>
    <mergeCell ref="D5:F5"/>
  </mergeCells>
  <pageMargins left="1.1811023622047245" right="0.39370078740157483" top="0.98425196850393704" bottom="0.39370078740157483" header="0" footer="0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view="pageBreakPreview" topLeftCell="A10" zoomScaleNormal="100" zoomScaleSheetLayoutView="100" workbookViewId="0">
      <selection sqref="A1:F1"/>
    </sheetView>
  </sheetViews>
  <sheetFormatPr defaultRowHeight="15" x14ac:dyDescent="0.25"/>
  <cols>
    <col min="1" max="1" width="8.140625" style="130" customWidth="1"/>
    <col min="2" max="2" width="49.85546875" style="130" customWidth="1"/>
    <col min="3" max="3" width="17.42578125" style="130" bestFit="1" customWidth="1"/>
    <col min="4" max="4" width="18.5703125" style="204" bestFit="1" customWidth="1"/>
    <col min="5" max="5" width="18.5703125" style="204" customWidth="1"/>
    <col min="6" max="6" width="18.28515625" style="130" customWidth="1"/>
    <col min="7" max="7" width="4.28515625" style="130" customWidth="1"/>
    <col min="8" max="16384" width="9.140625" style="130"/>
  </cols>
  <sheetData>
    <row r="1" spans="1:6" ht="60" customHeight="1" x14ac:dyDescent="0.25">
      <c r="A1" s="261" t="s">
        <v>296</v>
      </c>
      <c r="B1" s="261"/>
      <c r="C1" s="261"/>
      <c r="D1" s="261"/>
      <c r="E1" s="261"/>
      <c r="F1" s="261"/>
    </row>
    <row r="2" spans="1:6" x14ac:dyDescent="0.25">
      <c r="A2" s="131"/>
      <c r="B2" s="131"/>
      <c r="C2" s="131"/>
      <c r="D2" s="199"/>
      <c r="E2" s="199"/>
      <c r="F2" s="131"/>
    </row>
    <row r="3" spans="1:6" ht="24" x14ac:dyDescent="0.25">
      <c r="A3" s="262" t="s">
        <v>200</v>
      </c>
      <c r="B3" s="262"/>
      <c r="C3" s="140" t="s">
        <v>201</v>
      </c>
      <c r="D3" s="200" t="s">
        <v>239</v>
      </c>
      <c r="E3" s="200" t="s">
        <v>327</v>
      </c>
      <c r="F3" s="140" t="s">
        <v>202</v>
      </c>
    </row>
    <row r="4" spans="1:6" x14ac:dyDescent="0.25">
      <c r="A4" s="262"/>
      <c r="B4" s="262"/>
      <c r="C4" s="140">
        <v>1</v>
      </c>
      <c r="D4" s="200">
        <v>2</v>
      </c>
      <c r="E4" s="200">
        <v>3</v>
      </c>
      <c r="F4" s="140" t="s">
        <v>326</v>
      </c>
    </row>
    <row r="5" spans="1:6" ht="24" x14ac:dyDescent="0.25">
      <c r="A5" s="141" t="s">
        <v>203</v>
      </c>
      <c r="B5" s="143" t="s">
        <v>183</v>
      </c>
      <c r="C5" s="132">
        <f>C6+C7+C8</f>
        <v>17369.554810000001</v>
      </c>
      <c r="D5" s="201">
        <v>5</v>
      </c>
      <c r="E5" s="201">
        <v>8</v>
      </c>
      <c r="F5" s="137">
        <f>C5*E5</f>
        <v>138956.43848000001</v>
      </c>
    </row>
    <row r="6" spans="1:6" x14ac:dyDescent="0.25">
      <c r="A6" s="133" t="s">
        <v>134</v>
      </c>
      <c r="B6" s="143" t="s">
        <v>204</v>
      </c>
      <c r="C6" s="132">
        <v>4748.5375100000001</v>
      </c>
      <c r="D6" s="201"/>
      <c r="E6" s="201"/>
      <c r="F6" s="137"/>
    </row>
    <row r="7" spans="1:6" x14ac:dyDescent="0.25">
      <c r="A7" s="133" t="s">
        <v>136</v>
      </c>
      <c r="B7" s="143" t="s">
        <v>205</v>
      </c>
      <c r="C7" s="132">
        <v>1434.0583300000001</v>
      </c>
      <c r="D7" s="201"/>
      <c r="E7" s="201"/>
      <c r="F7" s="137"/>
    </row>
    <row r="8" spans="1:6" x14ac:dyDescent="0.25">
      <c r="A8" s="133" t="s">
        <v>138</v>
      </c>
      <c r="B8" s="143" t="s">
        <v>206</v>
      </c>
      <c r="C8" s="132">
        <f>C9+C10+C11+C12+C13</f>
        <v>11186.95897</v>
      </c>
      <c r="D8" s="201"/>
      <c r="E8" s="201"/>
      <c r="F8" s="137"/>
    </row>
    <row r="9" spans="1:6" x14ac:dyDescent="0.25">
      <c r="A9" s="135" t="s">
        <v>207</v>
      </c>
      <c r="B9" s="139" t="s">
        <v>208</v>
      </c>
      <c r="C9" s="136">
        <v>0</v>
      </c>
      <c r="D9" s="202"/>
      <c r="E9" s="202"/>
      <c r="F9" s="138"/>
    </row>
    <row r="10" spans="1:6" x14ac:dyDescent="0.25">
      <c r="A10" s="135" t="s">
        <v>297</v>
      </c>
      <c r="B10" s="139" t="s">
        <v>209</v>
      </c>
      <c r="C10" s="136">
        <v>500.85016000000002</v>
      </c>
      <c r="D10" s="202"/>
      <c r="E10" s="202"/>
      <c r="F10" s="138"/>
    </row>
    <row r="11" spans="1:6" x14ac:dyDescent="0.25">
      <c r="A11" s="135" t="s">
        <v>234</v>
      </c>
      <c r="B11" s="139" t="s">
        <v>312</v>
      </c>
      <c r="C11" s="136">
        <v>9022.22127</v>
      </c>
      <c r="D11" s="202"/>
      <c r="E11" s="202"/>
      <c r="F11" s="138"/>
    </row>
    <row r="12" spans="1:6" x14ac:dyDescent="0.25">
      <c r="A12" s="135" t="s">
        <v>313</v>
      </c>
      <c r="B12" s="139" t="s">
        <v>315</v>
      </c>
      <c r="C12" s="136">
        <v>143.40583000000001</v>
      </c>
      <c r="D12" s="202"/>
      <c r="E12" s="202"/>
      <c r="F12" s="138"/>
    </row>
    <row r="13" spans="1:6" x14ac:dyDescent="0.25">
      <c r="A13" s="135" t="s">
        <v>314</v>
      </c>
      <c r="B13" s="139" t="s">
        <v>316</v>
      </c>
      <c r="C13" s="136">
        <v>1520.48171</v>
      </c>
      <c r="D13" s="202"/>
      <c r="E13" s="202"/>
      <c r="F13" s="138"/>
    </row>
    <row r="14" spans="1:6" x14ac:dyDescent="0.25">
      <c r="A14" s="142" t="s">
        <v>210</v>
      </c>
      <c r="B14" s="143" t="s">
        <v>19</v>
      </c>
      <c r="C14" s="132">
        <f>C15+C16+C17</f>
        <v>938.89485999999999</v>
      </c>
      <c r="D14" s="201">
        <v>5</v>
      </c>
      <c r="E14" s="201">
        <v>8</v>
      </c>
      <c r="F14" s="137">
        <f>C14*E14</f>
        <v>7511.15888</v>
      </c>
    </row>
    <row r="15" spans="1:6" x14ac:dyDescent="0.25">
      <c r="A15" s="133" t="s">
        <v>211</v>
      </c>
      <c r="B15" s="143" t="s">
        <v>204</v>
      </c>
      <c r="C15" s="146">
        <v>256.67770000000002</v>
      </c>
      <c r="D15" s="201"/>
      <c r="E15" s="201"/>
      <c r="F15" s="137"/>
    </row>
    <row r="16" spans="1:6" x14ac:dyDescent="0.25">
      <c r="A16" s="133" t="s">
        <v>212</v>
      </c>
      <c r="B16" s="143" t="s">
        <v>205</v>
      </c>
      <c r="C16" s="146">
        <v>77.516670000000005</v>
      </c>
      <c r="D16" s="201"/>
      <c r="E16" s="201"/>
      <c r="F16" s="137"/>
    </row>
    <row r="17" spans="1:6" x14ac:dyDescent="0.25">
      <c r="A17" s="133" t="s">
        <v>213</v>
      </c>
      <c r="B17" s="143" t="s">
        <v>206</v>
      </c>
      <c r="C17" s="132">
        <f>C18+C19+C20+C21+C22</f>
        <v>604.70048999999995</v>
      </c>
      <c r="D17" s="201"/>
      <c r="E17" s="201"/>
      <c r="F17" s="137"/>
    </row>
    <row r="18" spans="1:6" x14ac:dyDescent="0.25">
      <c r="A18" s="135" t="s">
        <v>214</v>
      </c>
      <c r="B18" s="139" t="s">
        <v>208</v>
      </c>
      <c r="C18" s="147">
        <v>0</v>
      </c>
      <c r="D18" s="202"/>
      <c r="E18" s="202"/>
      <c r="F18" s="138"/>
    </row>
    <row r="19" spans="1:6" x14ac:dyDescent="0.25">
      <c r="A19" s="135" t="s">
        <v>215</v>
      </c>
      <c r="B19" s="139" t="s">
        <v>209</v>
      </c>
      <c r="C19" s="147">
        <v>27.072980000000001</v>
      </c>
      <c r="D19" s="202"/>
      <c r="E19" s="202"/>
      <c r="F19" s="138"/>
    </row>
    <row r="20" spans="1:6" x14ac:dyDescent="0.25">
      <c r="A20" s="135" t="s">
        <v>235</v>
      </c>
      <c r="B20" s="139" t="s">
        <v>312</v>
      </c>
      <c r="C20" s="147">
        <v>487.68763999999999</v>
      </c>
      <c r="D20" s="202"/>
      <c r="E20" s="202"/>
      <c r="F20" s="138"/>
    </row>
    <row r="21" spans="1:6" x14ac:dyDescent="0.25">
      <c r="A21" s="135" t="s">
        <v>317</v>
      </c>
      <c r="B21" s="139" t="s">
        <v>315</v>
      </c>
      <c r="C21" s="147">
        <v>7.7516699999999998</v>
      </c>
      <c r="D21" s="202"/>
      <c r="E21" s="202"/>
      <c r="F21" s="138"/>
    </row>
    <row r="22" spans="1:6" x14ac:dyDescent="0.25">
      <c r="A22" s="135" t="s">
        <v>318</v>
      </c>
      <c r="B22" s="139" t="s">
        <v>316</v>
      </c>
      <c r="C22" s="147">
        <v>82.188199999999995</v>
      </c>
      <c r="D22" s="202"/>
      <c r="E22" s="202"/>
      <c r="F22" s="138"/>
    </row>
    <row r="23" spans="1:6" ht="24" x14ac:dyDescent="0.25">
      <c r="A23" s="142" t="s">
        <v>216</v>
      </c>
      <c r="B23" s="143" t="s">
        <v>217</v>
      </c>
      <c r="C23" s="132">
        <f>C24+C25+C26</f>
        <v>1032.78433</v>
      </c>
      <c r="D23" s="201">
        <v>5</v>
      </c>
      <c r="E23" s="201">
        <v>8</v>
      </c>
      <c r="F23" s="137">
        <f>C23*E23</f>
        <v>8262.2746399999996</v>
      </c>
    </row>
    <row r="24" spans="1:6" x14ac:dyDescent="0.25">
      <c r="A24" s="133" t="s">
        <v>185</v>
      </c>
      <c r="B24" s="143" t="s">
        <v>204</v>
      </c>
      <c r="C24" s="132">
        <v>282.34546999999998</v>
      </c>
      <c r="D24" s="201"/>
      <c r="E24" s="201"/>
      <c r="F24" s="137"/>
    </row>
    <row r="25" spans="1:6" x14ac:dyDescent="0.25">
      <c r="A25" s="133" t="s">
        <v>187</v>
      </c>
      <c r="B25" s="143" t="s">
        <v>205</v>
      </c>
      <c r="C25" s="132">
        <v>85.268330000000006</v>
      </c>
      <c r="D25" s="201"/>
      <c r="E25" s="201"/>
      <c r="F25" s="137"/>
    </row>
    <row r="26" spans="1:6" x14ac:dyDescent="0.25">
      <c r="A26" s="133" t="s">
        <v>189</v>
      </c>
      <c r="B26" s="143" t="s">
        <v>206</v>
      </c>
      <c r="C26" s="132">
        <f>C27+C28+C29+C30+C31</f>
        <v>665.17052999999999</v>
      </c>
      <c r="D26" s="201"/>
      <c r="E26" s="201"/>
      <c r="F26" s="137"/>
    </row>
    <row r="27" spans="1:6" x14ac:dyDescent="0.25">
      <c r="A27" s="135" t="s">
        <v>218</v>
      </c>
      <c r="B27" s="139" t="s">
        <v>208</v>
      </c>
      <c r="C27" s="136">
        <v>0</v>
      </c>
      <c r="D27" s="202"/>
      <c r="E27" s="202"/>
      <c r="F27" s="138"/>
    </row>
    <row r="28" spans="1:6" x14ac:dyDescent="0.25">
      <c r="A28" s="135" t="s">
        <v>219</v>
      </c>
      <c r="B28" s="139" t="s">
        <v>209</v>
      </c>
      <c r="C28" s="136">
        <v>29.780280000000001</v>
      </c>
      <c r="D28" s="202"/>
      <c r="E28" s="202"/>
      <c r="F28" s="138"/>
    </row>
    <row r="29" spans="1:6" x14ac:dyDescent="0.25">
      <c r="A29" s="135" t="s">
        <v>236</v>
      </c>
      <c r="B29" s="139" t="s">
        <v>312</v>
      </c>
      <c r="C29" s="136">
        <v>536.45640000000003</v>
      </c>
      <c r="D29" s="202"/>
      <c r="E29" s="202"/>
      <c r="F29" s="138"/>
    </row>
    <row r="30" spans="1:6" x14ac:dyDescent="0.25">
      <c r="A30" s="135" t="s">
        <v>319</v>
      </c>
      <c r="B30" s="139" t="s">
        <v>315</v>
      </c>
      <c r="C30" s="136">
        <v>8.5268300000000004</v>
      </c>
      <c r="D30" s="202"/>
      <c r="E30" s="202"/>
      <c r="F30" s="138"/>
    </row>
    <row r="31" spans="1:6" x14ac:dyDescent="0.25">
      <c r="A31" s="135" t="s">
        <v>320</v>
      </c>
      <c r="B31" s="139" t="s">
        <v>316</v>
      </c>
      <c r="C31" s="136">
        <v>90.407020000000003</v>
      </c>
      <c r="D31" s="202"/>
      <c r="E31" s="202"/>
      <c r="F31" s="138"/>
    </row>
    <row r="32" spans="1:6" ht="24" x14ac:dyDescent="0.25">
      <c r="A32" s="142" t="s">
        <v>220</v>
      </c>
      <c r="B32" s="143" t="s">
        <v>199</v>
      </c>
      <c r="C32" s="132">
        <f>C33+C34+C35</f>
        <v>938.89485999999999</v>
      </c>
      <c r="D32" s="201">
        <v>5</v>
      </c>
      <c r="E32" s="201">
        <v>8</v>
      </c>
      <c r="F32" s="137">
        <f>C32*E32</f>
        <v>7511.15888</v>
      </c>
    </row>
    <row r="33" spans="1:6" x14ac:dyDescent="0.25">
      <c r="A33" s="133" t="s">
        <v>221</v>
      </c>
      <c r="B33" s="143" t="s">
        <v>204</v>
      </c>
      <c r="C33" s="132">
        <v>256.67770000000002</v>
      </c>
      <c r="D33" s="201"/>
      <c r="E33" s="201"/>
      <c r="F33" s="137"/>
    </row>
    <row r="34" spans="1:6" x14ac:dyDescent="0.25">
      <c r="A34" s="133" t="s">
        <v>222</v>
      </c>
      <c r="B34" s="143" t="s">
        <v>205</v>
      </c>
      <c r="C34" s="132">
        <v>77.516670000000005</v>
      </c>
      <c r="D34" s="201"/>
      <c r="E34" s="201"/>
      <c r="F34" s="137"/>
    </row>
    <row r="35" spans="1:6" x14ac:dyDescent="0.25">
      <c r="A35" s="133" t="s">
        <v>223</v>
      </c>
      <c r="B35" s="143" t="s">
        <v>206</v>
      </c>
      <c r="C35" s="132">
        <f>C36+C37+C38+C39+C40</f>
        <v>604.70048999999995</v>
      </c>
      <c r="D35" s="201"/>
      <c r="E35" s="201"/>
      <c r="F35" s="137"/>
    </row>
    <row r="36" spans="1:6" x14ac:dyDescent="0.25">
      <c r="A36" s="135" t="s">
        <v>224</v>
      </c>
      <c r="B36" s="139" t="s">
        <v>208</v>
      </c>
      <c r="C36" s="136">
        <v>0</v>
      </c>
      <c r="D36" s="202"/>
      <c r="E36" s="202"/>
      <c r="F36" s="138"/>
    </row>
    <row r="37" spans="1:6" x14ac:dyDescent="0.25">
      <c r="A37" s="135" t="s">
        <v>225</v>
      </c>
      <c r="B37" s="139" t="s">
        <v>209</v>
      </c>
      <c r="C37" s="136">
        <v>27.072980000000001</v>
      </c>
      <c r="D37" s="202"/>
      <c r="E37" s="202"/>
      <c r="F37" s="138"/>
    </row>
    <row r="38" spans="1:6" x14ac:dyDescent="0.25">
      <c r="A38" s="135" t="s">
        <v>237</v>
      </c>
      <c r="B38" s="139" t="s">
        <v>312</v>
      </c>
      <c r="C38" s="136">
        <v>487.68763999999999</v>
      </c>
      <c r="D38" s="202"/>
      <c r="E38" s="202"/>
      <c r="F38" s="138"/>
    </row>
    <row r="39" spans="1:6" x14ac:dyDescent="0.25">
      <c r="A39" s="135" t="s">
        <v>321</v>
      </c>
      <c r="B39" s="139" t="s">
        <v>315</v>
      </c>
      <c r="C39" s="136">
        <v>7.7516699999999998</v>
      </c>
      <c r="D39" s="202"/>
      <c r="E39" s="202"/>
      <c r="F39" s="138"/>
    </row>
    <row r="40" spans="1:6" x14ac:dyDescent="0.25">
      <c r="A40" s="135" t="s">
        <v>322</v>
      </c>
      <c r="B40" s="139" t="s">
        <v>316</v>
      </c>
      <c r="C40" s="136">
        <v>82.188199999999995</v>
      </c>
      <c r="D40" s="202"/>
      <c r="E40" s="202"/>
      <c r="F40" s="138"/>
    </row>
    <row r="41" spans="1:6" x14ac:dyDescent="0.25">
      <c r="A41" s="144" t="s">
        <v>226</v>
      </c>
      <c r="B41" s="144" t="s">
        <v>227</v>
      </c>
      <c r="C41" s="145">
        <f>C42+C43+C44</f>
        <v>20280.128860000004</v>
      </c>
      <c r="D41" s="203">
        <v>7</v>
      </c>
      <c r="E41" s="203">
        <v>8</v>
      </c>
      <c r="F41" s="145">
        <f>C41*E41</f>
        <v>162241.03088000003</v>
      </c>
    </row>
    <row r="42" spans="1:6" x14ac:dyDescent="0.25">
      <c r="A42" s="133" t="s">
        <v>228</v>
      </c>
      <c r="B42" s="143" t="s">
        <v>204</v>
      </c>
      <c r="C42" s="137">
        <f>C6+C15+C24+C33</f>
        <v>5544.2383800000007</v>
      </c>
      <c r="D42" s="201"/>
      <c r="E42" s="201"/>
      <c r="F42" s="137"/>
    </row>
    <row r="43" spans="1:6" x14ac:dyDescent="0.25">
      <c r="A43" s="133" t="s">
        <v>229</v>
      </c>
      <c r="B43" s="143" t="s">
        <v>205</v>
      </c>
      <c r="C43" s="137">
        <f t="shared" ref="C43:C49" si="0">C7+C16+C25+C34</f>
        <v>1674.3600000000001</v>
      </c>
      <c r="D43" s="201"/>
      <c r="E43" s="201"/>
      <c r="F43" s="137"/>
    </row>
    <row r="44" spans="1:6" x14ac:dyDescent="0.25">
      <c r="A44" s="133" t="s">
        <v>230</v>
      </c>
      <c r="B44" s="143" t="s">
        <v>206</v>
      </c>
      <c r="C44" s="137">
        <f>C45+C46+C47+C48+C49</f>
        <v>13061.530480000001</v>
      </c>
      <c r="D44" s="201"/>
      <c r="E44" s="201"/>
      <c r="F44" s="137"/>
    </row>
    <row r="45" spans="1:6" x14ac:dyDescent="0.25">
      <c r="A45" s="135" t="s">
        <v>231</v>
      </c>
      <c r="B45" s="139" t="s">
        <v>208</v>
      </c>
      <c r="C45" s="137">
        <f t="shared" si="0"/>
        <v>0</v>
      </c>
      <c r="D45" s="202"/>
      <c r="E45" s="202"/>
      <c r="F45" s="138"/>
    </row>
    <row r="46" spans="1:6" x14ac:dyDescent="0.25">
      <c r="A46" s="135" t="s">
        <v>232</v>
      </c>
      <c r="B46" s="139" t="s">
        <v>209</v>
      </c>
      <c r="C46" s="137">
        <f>C10+C19+C28+C37</f>
        <v>584.77639999999997</v>
      </c>
      <c r="D46" s="202"/>
      <c r="E46" s="202"/>
      <c r="F46" s="138"/>
    </row>
    <row r="47" spans="1:6" x14ac:dyDescent="0.25">
      <c r="A47" s="135" t="s">
        <v>238</v>
      </c>
      <c r="B47" s="139" t="s">
        <v>312</v>
      </c>
      <c r="C47" s="137">
        <f t="shared" si="0"/>
        <v>10534.052950000001</v>
      </c>
      <c r="D47" s="202"/>
      <c r="E47" s="202"/>
      <c r="F47" s="138"/>
    </row>
    <row r="48" spans="1:6" x14ac:dyDescent="0.25">
      <c r="A48" s="135" t="s">
        <v>323</v>
      </c>
      <c r="B48" s="139" t="s">
        <v>315</v>
      </c>
      <c r="C48" s="137">
        <f t="shared" si="0"/>
        <v>167.43599999999998</v>
      </c>
      <c r="D48" s="202"/>
      <c r="E48" s="202"/>
      <c r="F48" s="138"/>
    </row>
    <row r="49" spans="1:6" x14ac:dyDescent="0.25">
      <c r="A49" s="135" t="s">
        <v>324</v>
      </c>
      <c r="B49" s="139" t="s">
        <v>316</v>
      </c>
      <c r="C49" s="137">
        <f t="shared" si="0"/>
        <v>1775.2651300000002</v>
      </c>
      <c r="D49" s="202"/>
      <c r="E49" s="202"/>
      <c r="F49" s="138"/>
    </row>
    <row r="50" spans="1:6" ht="50.1" customHeight="1" x14ac:dyDescent="0.25">
      <c r="C50" s="134"/>
      <c r="D50" s="130"/>
      <c r="E50" s="130"/>
      <c r="F50" s="204"/>
    </row>
    <row r="51" spans="1:6" ht="18.75" x14ac:dyDescent="0.3">
      <c r="B51" s="219" t="s">
        <v>328</v>
      </c>
      <c r="C51" s="219"/>
      <c r="D51" s="244"/>
      <c r="E51" s="221" t="s">
        <v>331</v>
      </c>
    </row>
    <row r="52" spans="1:6" ht="18.75" x14ac:dyDescent="0.3">
      <c r="B52" s="219" t="s">
        <v>329</v>
      </c>
      <c r="C52" s="219"/>
      <c r="D52" s="244"/>
      <c r="E52" s="219"/>
    </row>
    <row r="53" spans="1:6" ht="18.75" x14ac:dyDescent="0.3">
      <c r="B53" s="219"/>
      <c r="C53" s="219"/>
      <c r="D53" s="244"/>
      <c r="E53" s="219"/>
    </row>
    <row r="54" spans="1:6" ht="18.75" x14ac:dyDescent="0.3">
      <c r="B54" s="219" t="s">
        <v>330</v>
      </c>
      <c r="C54" s="219"/>
      <c r="D54" s="244"/>
      <c r="E54" s="221" t="s">
        <v>332</v>
      </c>
    </row>
    <row r="56" spans="1:6" x14ac:dyDescent="0.25">
      <c r="F56" s="134"/>
    </row>
  </sheetData>
  <mergeCells count="2">
    <mergeCell ref="A1:F1"/>
    <mergeCell ref="A3:B4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Normal="100" zoomScaleSheetLayoutView="100" workbookViewId="0">
      <selection sqref="A1:I1"/>
    </sheetView>
  </sheetViews>
  <sheetFormatPr defaultRowHeight="15" x14ac:dyDescent="0.25"/>
  <cols>
    <col min="1" max="1" width="3.85546875" style="169" customWidth="1"/>
    <col min="2" max="5" width="9.140625" hidden="1" customWidth="1"/>
    <col min="6" max="6" width="51.42578125" customWidth="1"/>
    <col min="7" max="7" width="22.85546875" customWidth="1"/>
    <col min="8" max="8" width="24.28515625" customWidth="1"/>
    <col min="9" max="9" width="23.42578125" customWidth="1"/>
  </cols>
  <sheetData>
    <row r="1" spans="1:9" ht="52.5" customHeight="1" x14ac:dyDescent="0.25">
      <c r="A1" s="268" t="s">
        <v>268</v>
      </c>
      <c r="B1" s="268"/>
      <c r="C1" s="268"/>
      <c r="D1" s="268"/>
      <c r="E1" s="268"/>
      <c r="F1" s="268"/>
      <c r="G1" s="268"/>
      <c r="H1" s="268"/>
      <c r="I1" s="268"/>
    </row>
    <row r="2" spans="1:9" ht="120" customHeight="1" x14ac:dyDescent="0.25">
      <c r="A2" s="265" t="s">
        <v>261</v>
      </c>
      <c r="B2" s="266"/>
      <c r="C2" s="266"/>
      <c r="D2" s="266"/>
      <c r="E2" s="266"/>
      <c r="F2" s="266"/>
      <c r="G2" s="267"/>
      <c r="H2" s="178" t="s">
        <v>266</v>
      </c>
      <c r="I2" s="179" t="s">
        <v>262</v>
      </c>
    </row>
    <row r="3" spans="1:9" ht="45" customHeight="1" x14ac:dyDescent="0.25">
      <c r="A3" s="180" t="s">
        <v>203</v>
      </c>
      <c r="B3" s="181"/>
      <c r="C3" s="181"/>
      <c r="D3" s="181"/>
      <c r="E3" s="181"/>
      <c r="F3" s="263" t="s">
        <v>263</v>
      </c>
      <c r="G3" s="264"/>
      <c r="H3" s="183">
        <v>0</v>
      </c>
      <c r="I3" s="209">
        <v>0</v>
      </c>
    </row>
    <row r="4" spans="1:9" ht="39.950000000000003" customHeight="1" x14ac:dyDescent="0.25">
      <c r="A4" s="272" t="s">
        <v>210</v>
      </c>
      <c r="B4" s="181"/>
      <c r="C4" s="181"/>
      <c r="D4" s="181"/>
      <c r="E4" s="181"/>
      <c r="F4" s="269" t="s">
        <v>264</v>
      </c>
      <c r="G4" s="182" t="s">
        <v>46</v>
      </c>
      <c r="H4" s="183">
        <v>0</v>
      </c>
      <c r="I4" s="209">
        <v>0</v>
      </c>
    </row>
    <row r="5" spans="1:9" ht="54.95" customHeight="1" x14ac:dyDescent="0.25">
      <c r="A5" s="273"/>
      <c r="B5" s="181"/>
      <c r="C5" s="181"/>
      <c r="D5" s="181"/>
      <c r="E5" s="181"/>
      <c r="F5" s="270"/>
      <c r="G5" s="182" t="s">
        <v>47</v>
      </c>
      <c r="H5" s="183">
        <v>0</v>
      </c>
      <c r="I5" s="209">
        <v>0</v>
      </c>
    </row>
    <row r="6" spans="1:9" ht="18.75" x14ac:dyDescent="0.25">
      <c r="A6" s="274"/>
      <c r="B6" s="181"/>
      <c r="C6" s="181"/>
      <c r="D6" s="181"/>
      <c r="E6" s="181"/>
      <c r="F6" s="271"/>
      <c r="G6" s="182" t="s">
        <v>250</v>
      </c>
      <c r="H6" s="183">
        <v>0</v>
      </c>
      <c r="I6" s="209">
        <v>0</v>
      </c>
    </row>
    <row r="7" spans="1:9" ht="18.75" x14ac:dyDescent="0.25">
      <c r="A7" s="180" t="s">
        <v>216</v>
      </c>
      <c r="B7" s="181"/>
      <c r="C7" s="181"/>
      <c r="D7" s="181"/>
      <c r="E7" s="181"/>
      <c r="F7" s="263" t="s">
        <v>265</v>
      </c>
      <c r="G7" s="264"/>
      <c r="H7" s="183">
        <v>0</v>
      </c>
      <c r="I7" s="209">
        <v>0</v>
      </c>
    </row>
    <row r="8" spans="1:9" ht="50.1" customHeight="1" x14ac:dyDescent="0.25"/>
    <row r="9" spans="1:9" ht="18.75" x14ac:dyDescent="0.3">
      <c r="F9" s="219" t="s">
        <v>333</v>
      </c>
      <c r="G9" s="219"/>
      <c r="H9" s="221" t="s">
        <v>336</v>
      </c>
    </row>
    <row r="10" spans="1:9" ht="18.75" x14ac:dyDescent="0.3">
      <c r="F10" s="219" t="s">
        <v>334</v>
      </c>
      <c r="G10" s="219"/>
      <c r="H10" s="219"/>
    </row>
    <row r="11" spans="1:9" ht="18.75" x14ac:dyDescent="0.3">
      <c r="F11" s="219"/>
      <c r="G11" s="219"/>
      <c r="H11" s="219"/>
    </row>
    <row r="12" spans="1:9" ht="18.75" x14ac:dyDescent="0.3">
      <c r="F12" s="219" t="s">
        <v>335</v>
      </c>
      <c r="G12" s="219"/>
      <c r="H12" s="221" t="s">
        <v>337</v>
      </c>
    </row>
  </sheetData>
  <mergeCells count="6">
    <mergeCell ref="F7:G7"/>
    <mergeCell ref="A2:G2"/>
    <mergeCell ref="A1:I1"/>
    <mergeCell ref="F4:F6"/>
    <mergeCell ref="A4:A6"/>
    <mergeCell ref="F3:G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view="pageBreakPreview" zoomScaleSheetLayoutView="100" workbookViewId="0">
      <selection sqref="A1:I1"/>
    </sheetView>
  </sheetViews>
  <sheetFormatPr defaultRowHeight="16.5" x14ac:dyDescent="0.25"/>
  <cols>
    <col min="1" max="1" width="12.7109375" style="148" customWidth="1"/>
    <col min="2" max="2" width="15" style="148" customWidth="1"/>
    <col min="3" max="3" width="21.7109375" style="148" customWidth="1"/>
    <col min="4" max="4" width="19.7109375" style="148" customWidth="1"/>
    <col min="5" max="7" width="22.7109375" style="148" customWidth="1"/>
    <col min="8" max="8" width="22.28515625" style="148" customWidth="1"/>
    <col min="9" max="9" width="18.140625" style="148" customWidth="1"/>
    <col min="10" max="18" width="9.140625" style="148"/>
    <col min="19" max="19" width="13.85546875" style="148" customWidth="1"/>
    <col min="20" max="16384" width="9.140625" style="148"/>
  </cols>
  <sheetData>
    <row r="1" spans="1:19" ht="68.25" customHeight="1" x14ac:dyDescent="0.25">
      <c r="A1" s="278" t="s">
        <v>267</v>
      </c>
      <c r="B1" s="278"/>
      <c r="C1" s="278"/>
      <c r="D1" s="278"/>
      <c r="E1" s="278"/>
      <c r="F1" s="278"/>
      <c r="G1" s="278"/>
      <c r="H1" s="278"/>
      <c r="I1" s="278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s="154" customFormat="1" ht="39" customHeight="1" x14ac:dyDescent="0.25">
      <c r="A2" s="162"/>
      <c r="B2" s="288" t="s">
        <v>249</v>
      </c>
      <c r="C2" s="289"/>
      <c r="D2" s="289"/>
      <c r="E2" s="290"/>
      <c r="F2" s="291" t="s">
        <v>248</v>
      </c>
      <c r="G2" s="292"/>
      <c r="H2" s="292"/>
      <c r="I2" s="293"/>
    </row>
    <row r="3" spans="1:19" s="154" customFormat="1" ht="26.25" customHeight="1" x14ac:dyDescent="0.25">
      <c r="A3" s="163"/>
      <c r="B3" s="285" t="s">
        <v>247</v>
      </c>
      <c r="C3" s="285"/>
      <c r="D3" s="286" t="s">
        <v>246</v>
      </c>
      <c r="E3" s="287"/>
      <c r="F3" s="286" t="s">
        <v>247</v>
      </c>
      <c r="G3" s="287"/>
      <c r="H3" s="286" t="s">
        <v>246</v>
      </c>
      <c r="I3" s="287"/>
    </row>
    <row r="4" spans="1:19" ht="18.75" hidden="1" x14ac:dyDescent="0.3">
      <c r="A4" s="279" t="s">
        <v>245</v>
      </c>
      <c r="B4" s="279"/>
      <c r="C4" s="279"/>
      <c r="D4" s="279"/>
      <c r="E4" s="279"/>
      <c r="F4" s="279"/>
      <c r="G4" s="279"/>
      <c r="H4" s="279"/>
      <c r="I4" s="279"/>
    </row>
    <row r="5" spans="1:19" ht="18.75" hidden="1" x14ac:dyDescent="0.3">
      <c r="A5" s="152">
        <v>2010</v>
      </c>
      <c r="B5" s="152"/>
      <c r="C5" s="151">
        <v>0</v>
      </c>
      <c r="D5" s="151"/>
      <c r="E5" s="151">
        <v>2.21</v>
      </c>
      <c r="F5" s="151"/>
      <c r="G5" s="151"/>
      <c r="H5" s="151">
        <v>0</v>
      </c>
      <c r="I5" s="151">
        <v>84</v>
      </c>
    </row>
    <row r="6" spans="1:19" ht="18.75" hidden="1" x14ac:dyDescent="0.3">
      <c r="A6" s="152">
        <v>2011</v>
      </c>
      <c r="B6" s="152"/>
      <c r="C6" s="151">
        <v>2</v>
      </c>
      <c r="D6" s="151"/>
      <c r="E6" s="151">
        <v>5.58</v>
      </c>
      <c r="F6" s="151"/>
      <c r="G6" s="151"/>
      <c r="H6" s="151">
        <v>50</v>
      </c>
      <c r="I6" s="151">
        <v>496</v>
      </c>
    </row>
    <row r="7" spans="1:19" ht="18.75" hidden="1" x14ac:dyDescent="0.3">
      <c r="A7" s="152">
        <v>2012</v>
      </c>
      <c r="B7" s="152"/>
      <c r="C7" s="151">
        <v>3.5</v>
      </c>
      <c r="D7" s="151"/>
      <c r="E7" s="151">
        <v>22</v>
      </c>
      <c r="F7" s="151"/>
      <c r="G7" s="151"/>
      <c r="H7" s="151">
        <v>2952</v>
      </c>
      <c r="I7" s="151">
        <v>496</v>
      </c>
    </row>
    <row r="8" spans="1:19" ht="18.75" hidden="1" x14ac:dyDescent="0.3">
      <c r="A8" s="275" t="s">
        <v>242</v>
      </c>
      <c r="B8" s="276"/>
      <c r="C8" s="276"/>
      <c r="D8" s="276"/>
      <c r="E8" s="276"/>
      <c r="F8" s="276"/>
      <c r="G8" s="276"/>
      <c r="H8" s="276"/>
      <c r="I8" s="277"/>
    </row>
    <row r="9" spans="1:19" ht="18.75" hidden="1" x14ac:dyDescent="0.3">
      <c r="A9" s="152">
        <v>2010</v>
      </c>
      <c r="B9" s="152"/>
      <c r="C9" s="151">
        <v>0</v>
      </c>
      <c r="D9" s="151"/>
      <c r="E9" s="151">
        <v>0.17</v>
      </c>
      <c r="F9" s="151"/>
      <c r="G9" s="151"/>
      <c r="H9" s="151">
        <v>0</v>
      </c>
      <c r="I9" s="151">
        <v>35</v>
      </c>
    </row>
    <row r="10" spans="1:19" ht="18.75" hidden="1" x14ac:dyDescent="0.3">
      <c r="A10" s="152">
        <v>2011</v>
      </c>
      <c r="B10" s="152"/>
      <c r="C10" s="151">
        <v>0</v>
      </c>
      <c r="D10" s="151"/>
      <c r="E10" s="151">
        <v>0</v>
      </c>
      <c r="F10" s="151"/>
      <c r="G10" s="151"/>
      <c r="H10" s="151">
        <v>0</v>
      </c>
      <c r="I10" s="151">
        <v>0</v>
      </c>
    </row>
    <row r="11" spans="1:19" ht="18.75" hidden="1" x14ac:dyDescent="0.3">
      <c r="A11" s="152">
        <v>2012</v>
      </c>
      <c r="B11" s="152"/>
      <c r="C11" s="151">
        <v>0.32</v>
      </c>
      <c r="D11" s="151"/>
      <c r="E11" s="151">
        <v>0</v>
      </c>
      <c r="F11" s="151"/>
      <c r="G11" s="151"/>
      <c r="H11" s="151">
        <v>352</v>
      </c>
      <c r="I11" s="151">
        <v>0</v>
      </c>
    </row>
    <row r="12" spans="1:19" ht="18.75" hidden="1" x14ac:dyDescent="0.3">
      <c r="A12" s="275" t="s">
        <v>244</v>
      </c>
      <c r="B12" s="276"/>
      <c r="C12" s="276"/>
      <c r="D12" s="276"/>
      <c r="E12" s="276"/>
      <c r="F12" s="276"/>
      <c r="G12" s="276"/>
      <c r="H12" s="276"/>
      <c r="I12" s="277"/>
    </row>
    <row r="13" spans="1:19" ht="18.75" hidden="1" x14ac:dyDescent="0.3">
      <c r="A13" s="152">
        <v>2010</v>
      </c>
      <c r="B13" s="152"/>
      <c r="C13" s="151">
        <f>C5+C9</f>
        <v>0</v>
      </c>
      <c r="D13" s="151"/>
      <c r="E13" s="151">
        <f>E5+E9</f>
        <v>2.38</v>
      </c>
      <c r="F13" s="151"/>
      <c r="G13" s="151"/>
      <c r="H13" s="151">
        <f t="shared" ref="H13:I15" si="0">H5+H9</f>
        <v>0</v>
      </c>
      <c r="I13" s="151">
        <f t="shared" si="0"/>
        <v>119</v>
      </c>
    </row>
    <row r="14" spans="1:19" ht="18.75" hidden="1" x14ac:dyDescent="0.3">
      <c r="A14" s="152">
        <v>2011</v>
      </c>
      <c r="B14" s="152"/>
      <c r="C14" s="151">
        <f>C6+C10</f>
        <v>2</v>
      </c>
      <c r="D14" s="151"/>
      <c r="E14" s="151">
        <f>E6+E10</f>
        <v>5.58</v>
      </c>
      <c r="F14" s="151"/>
      <c r="G14" s="151"/>
      <c r="H14" s="151">
        <f t="shared" si="0"/>
        <v>50</v>
      </c>
      <c r="I14" s="151">
        <f t="shared" si="0"/>
        <v>496</v>
      </c>
    </row>
    <row r="15" spans="1:19" ht="18.75" hidden="1" x14ac:dyDescent="0.3">
      <c r="A15" s="152">
        <v>2012</v>
      </c>
      <c r="B15" s="152"/>
      <c r="C15" s="151">
        <f>C7+C11</f>
        <v>3.82</v>
      </c>
      <c r="D15" s="151"/>
      <c r="E15" s="151">
        <f>E7+E11</f>
        <v>22</v>
      </c>
      <c r="F15" s="151"/>
      <c r="G15" s="151"/>
      <c r="H15" s="151">
        <f t="shared" si="0"/>
        <v>3304</v>
      </c>
      <c r="I15" s="151">
        <f t="shared" si="0"/>
        <v>496</v>
      </c>
    </row>
    <row r="16" spans="1:19" ht="23.25" customHeight="1" x14ac:dyDescent="0.3">
      <c r="A16" s="161"/>
      <c r="B16" s="152" t="s">
        <v>252</v>
      </c>
      <c r="C16" s="152" t="s">
        <v>253</v>
      </c>
      <c r="D16" s="152" t="s">
        <v>252</v>
      </c>
      <c r="E16" s="152" t="s">
        <v>253</v>
      </c>
      <c r="F16" s="152" t="s">
        <v>252</v>
      </c>
      <c r="G16" s="152" t="s">
        <v>253</v>
      </c>
      <c r="H16" s="152" t="s">
        <v>252</v>
      </c>
      <c r="I16" s="152" t="s">
        <v>253</v>
      </c>
    </row>
    <row r="17" spans="1:9" ht="18.75" x14ac:dyDescent="0.3">
      <c r="A17" s="281" t="s">
        <v>243</v>
      </c>
      <c r="B17" s="282"/>
      <c r="C17" s="282"/>
      <c r="D17" s="282"/>
      <c r="E17" s="282"/>
      <c r="F17" s="282"/>
      <c r="G17" s="282"/>
      <c r="H17" s="282"/>
      <c r="I17" s="283"/>
    </row>
    <row r="18" spans="1:9" ht="18.75" x14ac:dyDescent="0.3">
      <c r="A18" s="210">
        <v>2012</v>
      </c>
      <c r="B18" s="151">
        <v>0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</row>
    <row r="19" spans="1:9" ht="18.75" x14ac:dyDescent="0.3">
      <c r="A19" s="210">
        <v>2013</v>
      </c>
      <c r="B19" s="151">
        <v>0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</row>
    <row r="20" spans="1:9" ht="18.75" x14ac:dyDescent="0.3">
      <c r="A20" s="210">
        <v>2014</v>
      </c>
      <c r="B20" s="151">
        <v>0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</row>
    <row r="21" spans="1:9" ht="18.75" x14ac:dyDescent="0.25">
      <c r="A21" s="284" t="s">
        <v>242</v>
      </c>
      <c r="B21" s="284"/>
      <c r="C21" s="284"/>
      <c r="D21" s="284"/>
      <c r="E21" s="284"/>
      <c r="F21" s="284"/>
      <c r="G21" s="284"/>
      <c r="H21" s="284"/>
      <c r="I21" s="284"/>
    </row>
    <row r="22" spans="1:9" ht="18.75" x14ac:dyDescent="0.3">
      <c r="A22" s="210">
        <v>2012</v>
      </c>
      <c r="B22" s="151">
        <v>0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</row>
    <row r="23" spans="1:9" ht="18.75" x14ac:dyDescent="0.3">
      <c r="A23" s="210">
        <v>2013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</row>
    <row r="24" spans="1:9" ht="18.75" x14ac:dyDescent="0.3">
      <c r="A24" s="210">
        <v>2014</v>
      </c>
      <c r="B24" s="151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</row>
    <row r="25" spans="1:9" ht="18.75" x14ac:dyDescent="0.3">
      <c r="A25" s="280" t="s">
        <v>298</v>
      </c>
      <c r="B25" s="280"/>
      <c r="C25" s="280"/>
      <c r="D25" s="280"/>
      <c r="E25" s="280"/>
      <c r="F25" s="280"/>
      <c r="G25" s="280"/>
      <c r="H25" s="280"/>
      <c r="I25" s="280"/>
    </row>
    <row r="26" spans="1:9" ht="18.75" x14ac:dyDescent="0.3">
      <c r="A26" s="151" t="s">
        <v>241</v>
      </c>
      <c r="B26" s="151">
        <f t="shared" ref="B26:I26" si="1">(B20+B18+B19)/3</f>
        <v>0</v>
      </c>
      <c r="C26" s="151">
        <f t="shared" si="1"/>
        <v>0</v>
      </c>
      <c r="D26" s="151">
        <f t="shared" si="1"/>
        <v>0</v>
      </c>
      <c r="E26" s="151">
        <f t="shared" si="1"/>
        <v>0</v>
      </c>
      <c r="F26" s="151">
        <f t="shared" si="1"/>
        <v>0</v>
      </c>
      <c r="G26" s="151">
        <f t="shared" si="1"/>
        <v>0</v>
      </c>
      <c r="H26" s="151">
        <f t="shared" si="1"/>
        <v>0</v>
      </c>
      <c r="I26" s="151">
        <f t="shared" si="1"/>
        <v>0</v>
      </c>
    </row>
    <row r="27" spans="1:9" ht="18.75" x14ac:dyDescent="0.3">
      <c r="A27" s="151" t="s">
        <v>240</v>
      </c>
      <c r="B27" s="151">
        <f t="shared" ref="B27:I27" si="2">(B24+B22+B23)/3</f>
        <v>0</v>
      </c>
      <c r="C27" s="151">
        <f t="shared" si="2"/>
        <v>0</v>
      </c>
      <c r="D27" s="151">
        <f t="shared" si="2"/>
        <v>0</v>
      </c>
      <c r="E27" s="151">
        <f t="shared" si="2"/>
        <v>0</v>
      </c>
      <c r="F27" s="151">
        <f t="shared" si="2"/>
        <v>0</v>
      </c>
      <c r="G27" s="151">
        <f t="shared" si="2"/>
        <v>0</v>
      </c>
      <c r="H27" s="151">
        <f t="shared" si="2"/>
        <v>0</v>
      </c>
      <c r="I27" s="151">
        <f t="shared" si="2"/>
        <v>0</v>
      </c>
    </row>
    <row r="28" spans="1:9" ht="50.1" customHeight="1" x14ac:dyDescent="0.3">
      <c r="A28" s="150"/>
      <c r="B28" s="150"/>
      <c r="C28" s="149"/>
      <c r="D28" s="149"/>
      <c r="E28" s="149"/>
      <c r="F28" s="149"/>
      <c r="G28" s="149"/>
      <c r="H28" s="149"/>
      <c r="I28" s="149"/>
    </row>
    <row r="29" spans="1:9" ht="18.75" x14ac:dyDescent="0.3">
      <c r="A29" s="150"/>
      <c r="B29" s="150"/>
      <c r="C29" s="246" t="s">
        <v>333</v>
      </c>
      <c r="D29" s="219"/>
      <c r="F29" s="149"/>
      <c r="G29" s="221" t="s">
        <v>336</v>
      </c>
      <c r="H29" s="149"/>
      <c r="I29" s="149"/>
    </row>
    <row r="30" spans="1:9" ht="18.75" x14ac:dyDescent="0.3">
      <c r="A30" s="150"/>
      <c r="B30" s="150"/>
      <c r="C30" s="246" t="s">
        <v>334</v>
      </c>
      <c r="D30" s="219"/>
      <c r="F30" s="149"/>
      <c r="G30" s="219"/>
      <c r="H30" s="149"/>
      <c r="I30" s="149"/>
    </row>
    <row r="31" spans="1:9" ht="18.75" x14ac:dyDescent="0.3">
      <c r="A31" s="245"/>
      <c r="B31" s="245"/>
      <c r="C31" s="219"/>
      <c r="D31" s="219"/>
      <c r="F31" s="208"/>
      <c r="G31" s="219"/>
    </row>
    <row r="32" spans="1:9" ht="18.75" x14ac:dyDescent="0.3">
      <c r="C32" s="246" t="s">
        <v>335</v>
      </c>
      <c r="D32" s="219"/>
      <c r="G32" s="221" t="s">
        <v>337</v>
      </c>
    </row>
  </sheetData>
  <mergeCells count="13">
    <mergeCell ref="A12:I12"/>
    <mergeCell ref="A1:I1"/>
    <mergeCell ref="A4:I4"/>
    <mergeCell ref="A8:I8"/>
    <mergeCell ref="A25:I25"/>
    <mergeCell ref="A17:I17"/>
    <mergeCell ref="A21:I21"/>
    <mergeCell ref="B3:C3"/>
    <mergeCell ref="D3:E3"/>
    <mergeCell ref="B2:E2"/>
    <mergeCell ref="F2:I2"/>
    <mergeCell ref="F3:G3"/>
    <mergeCell ref="H3:I3"/>
  </mergeCells>
  <pageMargins left="0.23" right="0.1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topLeftCell="A10" zoomScale="80" zoomScaleNormal="80" zoomScaleSheetLayoutView="100" workbookViewId="0">
      <selection activeCell="N51" sqref="N51"/>
    </sheetView>
  </sheetViews>
  <sheetFormatPr defaultRowHeight="15" outlineLevelRow="1" x14ac:dyDescent="0.25"/>
  <cols>
    <col min="1" max="11" width="14.7109375" customWidth="1"/>
    <col min="12" max="12" width="17.7109375" customWidth="1"/>
    <col min="13" max="27" width="14.7109375" customWidth="1"/>
    <col min="28" max="28" width="12.7109375" customWidth="1"/>
  </cols>
  <sheetData>
    <row r="1" spans="1:27" ht="21.75" customHeight="1" outlineLevel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7" ht="9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36"/>
      <c r="N2" s="36"/>
      <c r="O2" s="35"/>
      <c r="P2" s="35"/>
      <c r="Q2" s="1"/>
      <c r="R2" s="1"/>
      <c r="S2" s="1"/>
      <c r="T2" s="1"/>
      <c r="U2" s="5"/>
      <c r="V2" s="30"/>
      <c r="W2" s="30"/>
      <c r="X2" s="30"/>
    </row>
    <row r="3" spans="1:27" s="2" customFormat="1" ht="17.25" customHeight="1" thickBot="1" x14ac:dyDescent="0.3">
      <c r="A3" s="295" t="s">
        <v>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19"/>
      <c r="U3" s="5"/>
      <c r="V3" s="30"/>
      <c r="W3" s="30"/>
      <c r="X3" s="30"/>
      <c r="Y3" s="26"/>
      <c r="Z3" s="26"/>
      <c r="AA3" s="26"/>
    </row>
    <row r="4" spans="1:27" s="3" customFormat="1" ht="15.75" customHeight="1" x14ac:dyDescent="0.25">
      <c r="A4" s="297" t="s">
        <v>22</v>
      </c>
      <c r="B4" s="298"/>
      <c r="C4" s="304" t="s">
        <v>23</v>
      </c>
      <c r="D4" s="304"/>
      <c r="E4" s="304"/>
      <c r="F4" s="304"/>
      <c r="G4" s="304"/>
      <c r="H4" s="304"/>
      <c r="I4" s="305"/>
      <c r="J4" s="303" t="s">
        <v>24</v>
      </c>
      <c r="K4" s="304"/>
      <c r="L4" s="304"/>
      <c r="M4" s="304"/>
      <c r="N4" s="304"/>
      <c r="O4" s="305"/>
      <c r="P4" s="304" t="s">
        <v>54</v>
      </c>
      <c r="Q4" s="304"/>
      <c r="R4" s="304"/>
      <c r="S4" s="304"/>
      <c r="T4" s="304"/>
      <c r="U4" s="305"/>
      <c r="V4" s="83"/>
      <c r="W4" s="83"/>
      <c r="X4" s="83"/>
      <c r="Y4" s="27"/>
      <c r="Z4" s="27"/>
      <c r="AA4" s="27"/>
    </row>
    <row r="5" spans="1:27" s="3" customFormat="1" ht="66" customHeight="1" thickBot="1" x14ac:dyDescent="0.3">
      <c r="A5" s="299"/>
      <c r="B5" s="300"/>
      <c r="C5" s="68" t="s">
        <v>25</v>
      </c>
      <c r="D5" s="45" t="s">
        <v>26</v>
      </c>
      <c r="E5" s="45" t="s">
        <v>27</v>
      </c>
      <c r="F5" s="45" t="s">
        <v>28</v>
      </c>
      <c r="G5" s="45" t="s">
        <v>29</v>
      </c>
      <c r="H5" s="45" t="s">
        <v>30</v>
      </c>
      <c r="I5" s="46" t="s">
        <v>31</v>
      </c>
      <c r="J5" s="80" t="s">
        <v>32</v>
      </c>
      <c r="K5" s="84" t="s">
        <v>33</v>
      </c>
      <c r="L5" s="84" t="s">
        <v>34</v>
      </c>
      <c r="M5" s="84" t="s">
        <v>35</v>
      </c>
      <c r="N5" s="85" t="s">
        <v>36</v>
      </c>
      <c r="O5" s="86" t="s">
        <v>53</v>
      </c>
      <c r="P5" s="82" t="s">
        <v>55</v>
      </c>
      <c r="Q5" s="45" t="s">
        <v>56</v>
      </c>
      <c r="R5" s="45" t="s">
        <v>57</v>
      </c>
      <c r="S5" s="45" t="s">
        <v>58</v>
      </c>
      <c r="T5" s="45" t="s">
        <v>59</v>
      </c>
      <c r="U5" s="46" t="s">
        <v>60</v>
      </c>
      <c r="V5" s="21"/>
      <c r="W5" s="21"/>
      <c r="X5" s="21"/>
      <c r="Y5" s="27"/>
      <c r="Z5" s="27"/>
      <c r="AA5" s="27"/>
    </row>
    <row r="6" spans="1:27" s="3" customFormat="1" ht="15.75" x14ac:dyDescent="0.25">
      <c r="A6" s="299" t="s">
        <v>37</v>
      </c>
      <c r="B6" s="300"/>
      <c r="C6" s="37"/>
      <c r="D6" s="37"/>
      <c r="E6" s="37"/>
      <c r="F6" s="37"/>
      <c r="G6" s="37"/>
      <c r="H6" s="37"/>
      <c r="I6" s="38"/>
      <c r="J6" s="41" t="s">
        <v>3</v>
      </c>
      <c r="K6" s="39" t="s">
        <v>3</v>
      </c>
      <c r="L6" s="39" t="s">
        <v>3</v>
      </c>
      <c r="M6" s="39" t="s">
        <v>3</v>
      </c>
      <c r="N6" s="40" t="s">
        <v>3</v>
      </c>
      <c r="O6" s="47" t="s">
        <v>3</v>
      </c>
      <c r="P6" s="37" t="s">
        <v>3</v>
      </c>
      <c r="Q6" s="39" t="s">
        <v>3</v>
      </c>
      <c r="R6" s="39" t="s">
        <v>3</v>
      </c>
      <c r="S6" s="39" t="s">
        <v>3</v>
      </c>
      <c r="T6" s="40" t="s">
        <v>3</v>
      </c>
      <c r="U6" s="47" t="s">
        <v>3</v>
      </c>
      <c r="V6" s="21"/>
      <c r="W6" s="21"/>
      <c r="X6" s="21"/>
      <c r="Y6" s="27"/>
      <c r="Z6" s="27"/>
      <c r="AA6" s="27"/>
    </row>
    <row r="7" spans="1:27" s="3" customFormat="1" ht="16.5" thickBot="1" x14ac:dyDescent="0.3">
      <c r="A7" s="301" t="s">
        <v>38</v>
      </c>
      <c r="B7" s="302"/>
      <c r="C7" s="42" t="s">
        <v>3</v>
      </c>
      <c r="D7" s="43" t="s">
        <v>3</v>
      </c>
      <c r="E7" s="43" t="s">
        <v>3</v>
      </c>
      <c r="F7" s="43" t="s">
        <v>3</v>
      </c>
      <c r="G7" s="43" t="s">
        <v>3</v>
      </c>
      <c r="H7" s="43" t="s">
        <v>3</v>
      </c>
      <c r="I7" s="75" t="s">
        <v>3</v>
      </c>
      <c r="J7" s="74"/>
      <c r="K7" s="42"/>
      <c r="L7" s="42"/>
      <c r="M7" s="42"/>
      <c r="N7" s="44"/>
      <c r="O7" s="75"/>
      <c r="P7" s="74"/>
      <c r="Q7" s="42"/>
      <c r="R7" s="42"/>
      <c r="S7" s="42"/>
      <c r="T7" s="43"/>
      <c r="U7" s="75"/>
      <c r="V7" s="21"/>
      <c r="W7" s="21"/>
      <c r="X7" s="21"/>
      <c r="Y7" s="27"/>
      <c r="Z7" s="27"/>
      <c r="AA7" s="27"/>
    </row>
    <row r="8" spans="1:27" s="3" customFormat="1" ht="15.75" x14ac:dyDescent="0.25">
      <c r="A8" s="87"/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7"/>
      <c r="U8" s="22"/>
      <c r="V8" s="21"/>
      <c r="W8" s="21"/>
      <c r="X8" s="21"/>
      <c r="Y8" s="27"/>
      <c r="Z8" s="27"/>
      <c r="AA8" s="27"/>
    </row>
    <row r="9" spans="1:27" s="3" customFormat="1" ht="19.5" customHeight="1" thickBot="1" x14ac:dyDescent="0.35">
      <c r="A9" s="296" t="s">
        <v>21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90"/>
      <c r="U9" s="28"/>
      <c r="V9" s="21"/>
      <c r="W9" s="21"/>
      <c r="X9" s="21"/>
      <c r="Y9" s="27"/>
      <c r="Z9" s="27"/>
      <c r="AA9" s="27"/>
    </row>
    <row r="10" spans="1:27" s="25" customFormat="1" ht="19.5" customHeight="1" x14ac:dyDescent="0.25">
      <c r="A10" s="294" t="s">
        <v>307</v>
      </c>
      <c r="B10" s="294"/>
      <c r="C10" s="306" t="s">
        <v>39</v>
      </c>
      <c r="D10" s="307"/>
      <c r="E10" s="307"/>
      <c r="F10" s="307"/>
      <c r="G10" s="307"/>
      <c r="H10" s="307"/>
      <c r="I10" s="308"/>
      <c r="J10" s="308"/>
      <c r="K10" s="298"/>
      <c r="L10" s="303" t="s">
        <v>61</v>
      </c>
      <c r="M10" s="304"/>
      <c r="N10" s="304"/>
      <c r="O10" s="304"/>
      <c r="P10" s="304"/>
      <c r="Q10" s="304"/>
      <c r="R10" s="304"/>
      <c r="S10" s="304"/>
      <c r="T10" s="305"/>
      <c r="U10" s="28"/>
      <c r="V10" s="21"/>
      <c r="W10" s="21"/>
      <c r="X10" s="20"/>
      <c r="Y10" s="21"/>
      <c r="Z10" s="21"/>
      <c r="AA10" s="21"/>
    </row>
    <row r="11" spans="1:27" s="25" customFormat="1" ht="21" customHeight="1" thickBot="1" x14ac:dyDescent="0.3">
      <c r="A11" s="294"/>
      <c r="B11" s="294"/>
      <c r="C11" s="68" t="s">
        <v>62</v>
      </c>
      <c r="D11" s="81" t="s">
        <v>63</v>
      </c>
      <c r="E11" s="45" t="s">
        <v>42</v>
      </c>
      <c r="F11" s="45" t="s">
        <v>64</v>
      </c>
      <c r="G11" s="45" t="s">
        <v>43</v>
      </c>
      <c r="H11" s="45" t="s">
        <v>65</v>
      </c>
      <c r="I11" s="45" t="s">
        <v>44</v>
      </c>
      <c r="J11" s="45" t="s">
        <v>66</v>
      </c>
      <c r="K11" s="46" t="s">
        <v>67</v>
      </c>
      <c r="L11" s="82" t="s">
        <v>62</v>
      </c>
      <c r="M11" s="81" t="s">
        <v>55</v>
      </c>
      <c r="N11" s="81" t="s">
        <v>42</v>
      </c>
      <c r="O11" s="81" t="s">
        <v>68</v>
      </c>
      <c r="P11" s="81" t="s">
        <v>69</v>
      </c>
      <c r="Q11" s="81" t="s">
        <v>70</v>
      </c>
      <c r="R11" s="81" t="s">
        <v>71</v>
      </c>
      <c r="S11" s="81" t="s">
        <v>72</v>
      </c>
      <c r="T11" s="46" t="s">
        <v>73</v>
      </c>
      <c r="U11" s="91"/>
      <c r="V11" s="91"/>
      <c r="W11" s="91"/>
      <c r="X11" s="20"/>
      <c r="Y11" s="21"/>
      <c r="Z11" s="21"/>
      <c r="AA11" s="21"/>
    </row>
    <row r="12" spans="1:27" s="25" customFormat="1" ht="15.75" x14ac:dyDescent="0.25">
      <c r="A12" s="294" t="s">
        <v>37</v>
      </c>
      <c r="B12" s="294"/>
      <c r="C12" s="37"/>
      <c r="D12" s="39"/>
      <c r="E12" s="39"/>
      <c r="F12" s="39"/>
      <c r="G12" s="39"/>
      <c r="H12" s="39"/>
      <c r="I12" s="40"/>
      <c r="J12" s="40"/>
      <c r="K12" s="47"/>
      <c r="L12" s="41"/>
      <c r="M12" s="39"/>
      <c r="N12" s="39"/>
      <c r="O12" s="39"/>
      <c r="P12" s="39"/>
      <c r="Q12" s="39"/>
      <c r="R12" s="40"/>
      <c r="S12" s="40"/>
      <c r="T12" s="47"/>
      <c r="U12" s="32"/>
      <c r="V12" s="32"/>
      <c r="W12" s="32"/>
      <c r="X12" s="20"/>
      <c r="Y12" s="21"/>
      <c r="Z12" s="21"/>
      <c r="AA12" s="21"/>
    </row>
    <row r="13" spans="1:27" s="25" customFormat="1" ht="16.5" thickBot="1" x14ac:dyDescent="0.3">
      <c r="A13" s="52"/>
      <c r="B13" s="53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24"/>
      <c r="V13" s="24"/>
      <c r="W13" s="24"/>
      <c r="X13" s="20"/>
      <c r="Y13" s="21"/>
      <c r="Z13" s="21"/>
      <c r="AA13" s="21"/>
    </row>
    <row r="14" spans="1:27" s="25" customFormat="1" ht="15.75" customHeight="1" x14ac:dyDescent="0.25">
      <c r="A14" s="318" t="s">
        <v>307</v>
      </c>
      <c r="B14" s="319"/>
      <c r="C14" s="309" t="s">
        <v>40</v>
      </c>
      <c r="D14" s="310"/>
      <c r="E14" s="310"/>
      <c r="F14" s="310"/>
      <c r="G14" s="310"/>
      <c r="H14" s="311"/>
      <c r="I14" s="312" t="s">
        <v>74</v>
      </c>
      <c r="J14" s="313"/>
      <c r="K14" s="313"/>
      <c r="L14" s="313"/>
      <c r="M14" s="313"/>
      <c r="N14" s="314"/>
      <c r="O14" s="303" t="s">
        <v>41</v>
      </c>
      <c r="P14" s="304"/>
      <c r="Q14" s="304"/>
      <c r="R14" s="304"/>
      <c r="S14" s="304"/>
      <c r="T14" s="304"/>
      <c r="U14" s="304"/>
      <c r="V14" s="304"/>
      <c r="W14" s="305"/>
      <c r="X14" s="20"/>
      <c r="Y14" s="21"/>
      <c r="Z14" s="21"/>
      <c r="AA14" s="21"/>
    </row>
    <row r="15" spans="1:27" s="25" customFormat="1" ht="18.75" thickBot="1" x14ac:dyDescent="0.3">
      <c r="A15" s="320"/>
      <c r="B15" s="321"/>
      <c r="C15" s="54" t="s">
        <v>75</v>
      </c>
      <c r="D15" s="55" t="s">
        <v>76</v>
      </c>
      <c r="E15" s="55" t="s">
        <v>77</v>
      </c>
      <c r="F15" s="55" t="s">
        <v>78</v>
      </c>
      <c r="G15" s="55" t="s">
        <v>79</v>
      </c>
      <c r="H15" s="56" t="s">
        <v>80</v>
      </c>
      <c r="I15" s="57" t="s">
        <v>81</v>
      </c>
      <c r="J15" s="58" t="s">
        <v>82</v>
      </c>
      <c r="K15" s="59" t="s">
        <v>83</v>
      </c>
      <c r="L15" s="60" t="s">
        <v>84</v>
      </c>
      <c r="M15" s="59" t="s">
        <v>85</v>
      </c>
      <c r="N15" s="61" t="s">
        <v>86</v>
      </c>
      <c r="O15" s="82" t="s">
        <v>87</v>
      </c>
      <c r="P15" s="45" t="s">
        <v>88</v>
      </c>
      <c r="Q15" s="45" t="s">
        <v>89</v>
      </c>
      <c r="R15" s="45" t="s">
        <v>90</v>
      </c>
      <c r="S15" s="45" t="s">
        <v>91</v>
      </c>
      <c r="T15" s="45" t="s">
        <v>92</v>
      </c>
      <c r="U15" s="45" t="s">
        <v>93</v>
      </c>
      <c r="V15" s="45" t="s">
        <v>94</v>
      </c>
      <c r="W15" s="46" t="s">
        <v>95</v>
      </c>
      <c r="X15" s="20"/>
      <c r="Y15" s="32"/>
      <c r="Z15" s="21"/>
      <c r="AA15" s="21"/>
    </row>
    <row r="16" spans="1:27" s="25" customFormat="1" ht="15.75" x14ac:dyDescent="0.25">
      <c r="A16" s="322" t="s">
        <v>38</v>
      </c>
      <c r="B16" s="322"/>
      <c r="C16" s="37"/>
      <c r="D16" s="39"/>
      <c r="E16" s="39"/>
      <c r="F16" s="39"/>
      <c r="G16" s="39"/>
      <c r="H16" s="47"/>
      <c r="I16" s="62"/>
      <c r="J16" s="40"/>
      <c r="K16" s="39"/>
      <c r="L16" s="37"/>
      <c r="M16" s="39"/>
      <c r="N16" s="47"/>
      <c r="O16" s="48"/>
      <c r="P16" s="49"/>
      <c r="Q16" s="49"/>
      <c r="R16" s="50"/>
      <c r="S16" s="50"/>
      <c r="T16" s="50"/>
      <c r="U16" s="50"/>
      <c r="V16" s="63"/>
      <c r="W16" s="64"/>
      <c r="X16" s="20"/>
      <c r="Y16" s="32"/>
      <c r="Z16" s="21"/>
      <c r="AA16" s="21"/>
    </row>
    <row r="17" spans="1:27" s="25" customFormat="1" ht="15.75" x14ac:dyDescent="0.25">
      <c r="A17" s="6"/>
      <c r="B17" s="6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6"/>
      <c r="U17" s="20"/>
      <c r="V17" s="20"/>
      <c r="W17" s="20"/>
      <c r="X17" s="20"/>
      <c r="Y17" s="33"/>
      <c r="Z17" s="21"/>
      <c r="AA17" s="21"/>
    </row>
    <row r="18" spans="1:27" s="3" customFormat="1" ht="19.5" customHeight="1" thickBot="1" x14ac:dyDescent="0.35">
      <c r="A18" s="317" t="s">
        <v>259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90"/>
      <c r="U18" s="32"/>
      <c r="V18" s="32"/>
      <c r="W18" s="32"/>
      <c r="X18" s="20"/>
      <c r="Y18" s="33"/>
      <c r="Z18" s="27"/>
      <c r="AA18" s="27"/>
    </row>
    <row r="19" spans="1:27" s="3" customFormat="1" ht="15.75" customHeight="1" x14ac:dyDescent="0.25">
      <c r="A19" s="318" t="s">
        <v>307</v>
      </c>
      <c r="B19" s="319"/>
      <c r="C19" s="303" t="s">
        <v>39</v>
      </c>
      <c r="D19" s="304"/>
      <c r="E19" s="304"/>
      <c r="F19" s="304"/>
      <c r="G19" s="304"/>
      <c r="H19" s="304"/>
      <c r="I19" s="304"/>
      <c r="J19" s="304"/>
      <c r="K19" s="305"/>
      <c r="L19" s="297" t="s">
        <v>61</v>
      </c>
      <c r="M19" s="306"/>
      <c r="N19" s="306"/>
      <c r="O19" s="306"/>
      <c r="P19" s="306"/>
      <c r="Q19" s="307"/>
      <c r="R19" s="307"/>
      <c r="S19" s="307"/>
      <c r="T19" s="298"/>
      <c r="U19" s="65"/>
      <c r="V19" s="66"/>
      <c r="W19" s="52"/>
      <c r="X19" s="29"/>
      <c r="Y19" s="27"/>
      <c r="Z19" s="27"/>
      <c r="AA19" s="27"/>
    </row>
    <row r="20" spans="1:27" s="3" customFormat="1" ht="18.75" thickBot="1" x14ac:dyDescent="0.3">
      <c r="A20" s="320"/>
      <c r="B20" s="321"/>
      <c r="C20" s="67" t="s">
        <v>62</v>
      </c>
      <c r="D20" s="45" t="s">
        <v>55</v>
      </c>
      <c r="E20" s="68" t="s">
        <v>42</v>
      </c>
      <c r="F20" s="45" t="s">
        <v>45</v>
      </c>
      <c r="G20" s="45" t="s">
        <v>96</v>
      </c>
      <c r="H20" s="45" t="s">
        <v>65</v>
      </c>
      <c r="I20" s="81" t="s">
        <v>71</v>
      </c>
      <c r="J20" s="81" t="s">
        <v>72</v>
      </c>
      <c r="K20" s="46" t="s">
        <v>97</v>
      </c>
      <c r="L20" s="82" t="s">
        <v>62</v>
      </c>
      <c r="M20" s="68" t="s">
        <v>55</v>
      </c>
      <c r="N20" s="68" t="s">
        <v>42</v>
      </c>
      <c r="O20" s="68" t="s">
        <v>68</v>
      </c>
      <c r="P20" s="68" t="s">
        <v>69</v>
      </c>
      <c r="Q20" s="45" t="s">
        <v>70</v>
      </c>
      <c r="R20" s="45" t="s">
        <v>71</v>
      </c>
      <c r="S20" s="45" t="s">
        <v>72</v>
      </c>
      <c r="T20" s="46" t="s">
        <v>73</v>
      </c>
      <c r="U20" s="52"/>
      <c r="V20" s="52"/>
      <c r="W20" s="51"/>
      <c r="X20" s="22"/>
      <c r="Y20" s="27"/>
      <c r="Z20" s="27"/>
      <c r="AA20" s="27"/>
    </row>
    <row r="21" spans="1:27" s="3" customFormat="1" ht="15.75" x14ac:dyDescent="0.25">
      <c r="A21" s="294" t="s">
        <v>37</v>
      </c>
      <c r="B21" s="294"/>
      <c r="C21" s="101"/>
      <c r="D21" s="63"/>
      <c r="E21" s="98"/>
      <c r="F21" s="63"/>
      <c r="G21" s="63"/>
      <c r="H21" s="63"/>
      <c r="I21" s="99"/>
      <c r="J21" s="99"/>
      <c r="K21" s="100"/>
      <c r="L21" s="101"/>
      <c r="M21" s="63"/>
      <c r="N21" s="98"/>
      <c r="O21" s="63"/>
      <c r="P21" s="63"/>
      <c r="Q21" s="63"/>
      <c r="R21" s="99"/>
      <c r="S21" s="99"/>
      <c r="T21" s="100"/>
      <c r="U21" s="51"/>
      <c r="V21" s="51"/>
      <c r="W21" s="51"/>
      <c r="X21" s="21"/>
      <c r="Y21" s="27"/>
      <c r="Z21" s="27"/>
      <c r="AA21" s="27"/>
    </row>
    <row r="22" spans="1:27" ht="15" customHeight="1" thickBot="1" x14ac:dyDescent="0.3">
      <c r="A22" s="52"/>
      <c r="B22" s="53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91"/>
      <c r="Y22" s="30"/>
      <c r="Z22" s="30"/>
      <c r="AA22" s="30"/>
    </row>
    <row r="23" spans="1:27" ht="20.100000000000001" customHeight="1" x14ac:dyDescent="0.25">
      <c r="A23" s="318" t="s">
        <v>307</v>
      </c>
      <c r="B23" s="319"/>
      <c r="C23" s="309" t="s">
        <v>40</v>
      </c>
      <c r="D23" s="310"/>
      <c r="E23" s="310"/>
      <c r="F23" s="310"/>
      <c r="G23" s="310"/>
      <c r="H23" s="311"/>
      <c r="I23" s="312" t="s">
        <v>74</v>
      </c>
      <c r="J23" s="313"/>
      <c r="K23" s="313"/>
      <c r="L23" s="313"/>
      <c r="M23" s="313"/>
      <c r="N23" s="314"/>
      <c r="O23" s="303" t="s">
        <v>41</v>
      </c>
      <c r="P23" s="304"/>
      <c r="Q23" s="304"/>
      <c r="R23" s="304"/>
      <c r="S23" s="304"/>
      <c r="T23" s="304"/>
      <c r="U23" s="304"/>
      <c r="V23" s="304"/>
      <c r="W23" s="305"/>
      <c r="X23" s="91"/>
      <c r="Y23" s="30"/>
      <c r="Z23" s="30"/>
      <c r="AA23" s="30"/>
    </row>
    <row r="24" spans="1:27" ht="18.75" thickBot="1" x14ac:dyDescent="0.3">
      <c r="A24" s="320"/>
      <c r="B24" s="321"/>
      <c r="C24" s="54" t="s">
        <v>98</v>
      </c>
      <c r="D24" s="55" t="s">
        <v>99</v>
      </c>
      <c r="E24" s="55" t="s">
        <v>100</v>
      </c>
      <c r="F24" s="55" t="s">
        <v>101</v>
      </c>
      <c r="G24" s="55" t="s">
        <v>102</v>
      </c>
      <c r="H24" s="56" t="s">
        <v>103</v>
      </c>
      <c r="I24" s="57" t="s">
        <v>104</v>
      </c>
      <c r="J24" s="58" t="s">
        <v>105</v>
      </c>
      <c r="K24" s="59" t="s">
        <v>106</v>
      </c>
      <c r="L24" s="60" t="s">
        <v>107</v>
      </c>
      <c r="M24" s="59" t="s">
        <v>108</v>
      </c>
      <c r="N24" s="61" t="s">
        <v>109</v>
      </c>
      <c r="O24" s="82" t="s">
        <v>87</v>
      </c>
      <c r="P24" s="45" t="s">
        <v>88</v>
      </c>
      <c r="Q24" s="45" t="s">
        <v>89</v>
      </c>
      <c r="R24" s="45" t="s">
        <v>90</v>
      </c>
      <c r="S24" s="45" t="s">
        <v>91</v>
      </c>
      <c r="T24" s="45" t="s">
        <v>92</v>
      </c>
      <c r="U24" s="45" t="s">
        <v>93</v>
      </c>
      <c r="V24" s="45" t="s">
        <v>94</v>
      </c>
      <c r="W24" s="46" t="s">
        <v>95</v>
      </c>
      <c r="X24" s="91"/>
      <c r="Y24" s="30"/>
      <c r="Z24" s="30"/>
      <c r="AA24" s="30"/>
    </row>
    <row r="25" spans="1:27" x14ac:dyDescent="0.25">
      <c r="A25" s="322" t="s">
        <v>38</v>
      </c>
      <c r="B25" s="322"/>
      <c r="C25" s="101"/>
      <c r="D25" s="63"/>
      <c r="E25" s="98"/>
      <c r="F25" s="63"/>
      <c r="G25" s="63"/>
      <c r="H25" s="100"/>
      <c r="I25" s="102"/>
      <c r="J25" s="63"/>
      <c r="K25" s="63"/>
      <c r="L25" s="63"/>
      <c r="M25" s="63"/>
      <c r="N25" s="100"/>
      <c r="O25" s="41"/>
      <c r="P25" s="39"/>
      <c r="Q25" s="39"/>
      <c r="R25" s="39"/>
      <c r="S25" s="39"/>
      <c r="T25" s="39"/>
      <c r="U25" s="39"/>
      <c r="V25" s="39"/>
      <c r="W25" s="47"/>
      <c r="X25" s="91"/>
      <c r="Y25" s="23"/>
      <c r="Z25" s="23"/>
      <c r="AA25" s="23"/>
    </row>
    <row r="26" spans="1:27" ht="20.100000000000001" customHeight="1" x14ac:dyDescent="0.25">
      <c r="A26" s="93"/>
      <c r="B26" s="53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6"/>
      <c r="U26" s="91"/>
      <c r="V26" s="91"/>
      <c r="W26" s="21"/>
      <c r="X26" s="91"/>
      <c r="Y26" s="34"/>
      <c r="Z26" s="34"/>
      <c r="AA26" s="34"/>
    </row>
    <row r="27" spans="1:27" ht="17.25" thickBot="1" x14ac:dyDescent="0.3">
      <c r="A27" s="296" t="s">
        <v>4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3"/>
      <c r="V27" s="31"/>
      <c r="W27" s="31"/>
      <c r="X27" s="31"/>
    </row>
    <row r="28" spans="1:27" x14ac:dyDescent="0.25">
      <c r="A28" s="78" t="s">
        <v>110</v>
      </c>
      <c r="B28" s="76" t="s">
        <v>111</v>
      </c>
      <c r="C28" s="77" t="s">
        <v>112</v>
      </c>
      <c r="D28" s="332" t="s">
        <v>113</v>
      </c>
      <c r="E28" s="333"/>
      <c r="F28" s="333"/>
      <c r="G28" s="333"/>
      <c r="H28" s="333"/>
      <c r="I28" s="333"/>
      <c r="J28" s="334"/>
      <c r="K28" s="332" t="s">
        <v>114</v>
      </c>
      <c r="L28" s="333"/>
      <c r="M28" s="333"/>
      <c r="N28" s="333"/>
      <c r="O28" s="333"/>
      <c r="P28" s="333"/>
      <c r="Q28" s="334"/>
      <c r="R28" s="332" t="s">
        <v>115</v>
      </c>
      <c r="S28" s="333"/>
      <c r="T28" s="333"/>
      <c r="U28" s="333"/>
      <c r="V28" s="333"/>
      <c r="W28" s="333"/>
      <c r="X28" s="334"/>
    </row>
    <row r="29" spans="1:27" ht="15.75" customHeight="1" x14ac:dyDescent="0.25">
      <c r="A29" s="315" t="s">
        <v>116</v>
      </c>
      <c r="B29" s="316"/>
      <c r="C29" s="316"/>
      <c r="D29" s="330" t="s">
        <v>46</v>
      </c>
      <c r="E29" s="331"/>
      <c r="F29" s="331"/>
      <c r="G29" s="329"/>
      <c r="H29" s="294" t="s">
        <v>47</v>
      </c>
      <c r="I29" s="294"/>
      <c r="J29" s="300"/>
      <c r="K29" s="330" t="s">
        <v>46</v>
      </c>
      <c r="L29" s="331"/>
      <c r="M29" s="331"/>
      <c r="N29" s="329"/>
      <c r="O29" s="294" t="s">
        <v>47</v>
      </c>
      <c r="P29" s="294"/>
      <c r="Q29" s="300"/>
      <c r="R29" s="330" t="s">
        <v>46</v>
      </c>
      <c r="S29" s="331"/>
      <c r="T29" s="331"/>
      <c r="U29" s="329"/>
      <c r="V29" s="294" t="s">
        <v>47</v>
      </c>
      <c r="W29" s="294"/>
      <c r="X29" s="300"/>
    </row>
    <row r="30" spans="1:27" ht="15.75" customHeight="1" x14ac:dyDescent="0.25">
      <c r="A30" s="323" t="s">
        <v>48</v>
      </c>
      <c r="B30" s="324"/>
      <c r="C30" s="324"/>
      <c r="D30" s="299" t="s">
        <v>48</v>
      </c>
      <c r="E30" s="294"/>
      <c r="F30" s="327" t="s">
        <v>49</v>
      </c>
      <c r="G30" s="329"/>
      <c r="H30" s="294" t="s">
        <v>48</v>
      </c>
      <c r="I30" s="327" t="s">
        <v>49</v>
      </c>
      <c r="J30" s="328"/>
      <c r="K30" s="299" t="s">
        <v>48</v>
      </c>
      <c r="L30" s="294"/>
      <c r="M30" s="327" t="s">
        <v>49</v>
      </c>
      <c r="N30" s="329"/>
      <c r="O30" s="294" t="s">
        <v>48</v>
      </c>
      <c r="P30" s="327" t="s">
        <v>49</v>
      </c>
      <c r="Q30" s="328"/>
      <c r="R30" s="299" t="s">
        <v>48</v>
      </c>
      <c r="S30" s="294"/>
      <c r="T30" s="327" t="s">
        <v>49</v>
      </c>
      <c r="U30" s="329"/>
      <c r="V30" s="294" t="s">
        <v>48</v>
      </c>
      <c r="W30" s="327" t="s">
        <v>49</v>
      </c>
      <c r="X30" s="328"/>
    </row>
    <row r="31" spans="1:27" ht="30" x14ac:dyDescent="0.25">
      <c r="A31" s="325"/>
      <c r="B31" s="326"/>
      <c r="C31" s="326"/>
      <c r="D31" s="72" t="s">
        <v>50</v>
      </c>
      <c r="E31" s="70" t="s">
        <v>51</v>
      </c>
      <c r="F31" s="69" t="s">
        <v>50</v>
      </c>
      <c r="G31" s="70" t="s">
        <v>51</v>
      </c>
      <c r="H31" s="294"/>
      <c r="I31" s="79" t="s">
        <v>50</v>
      </c>
      <c r="J31" s="73" t="s">
        <v>51</v>
      </c>
      <c r="K31" s="72" t="s">
        <v>50</v>
      </c>
      <c r="L31" s="70" t="s">
        <v>51</v>
      </c>
      <c r="M31" s="69" t="s">
        <v>50</v>
      </c>
      <c r="N31" s="70" t="s">
        <v>51</v>
      </c>
      <c r="O31" s="294"/>
      <c r="P31" s="79" t="s">
        <v>50</v>
      </c>
      <c r="Q31" s="73" t="s">
        <v>51</v>
      </c>
      <c r="R31" s="72" t="s">
        <v>50</v>
      </c>
      <c r="S31" s="70" t="s">
        <v>51</v>
      </c>
      <c r="T31" s="69" t="s">
        <v>50</v>
      </c>
      <c r="U31" s="70" t="s">
        <v>51</v>
      </c>
      <c r="V31" s="294"/>
      <c r="W31" s="79" t="s">
        <v>50</v>
      </c>
      <c r="X31" s="73" t="s">
        <v>51</v>
      </c>
    </row>
    <row r="32" spans="1:27" ht="15.75" thickBot="1" x14ac:dyDescent="0.3">
      <c r="A32" s="103"/>
      <c r="B32" s="104"/>
      <c r="C32" s="105"/>
      <c r="D32" s="96"/>
      <c r="E32" s="43"/>
      <c r="F32" s="43"/>
      <c r="G32" s="43"/>
      <c r="H32" s="43"/>
      <c r="I32" s="43"/>
      <c r="J32" s="97"/>
      <c r="K32" s="96"/>
      <c r="L32" s="43"/>
      <c r="M32" s="43"/>
      <c r="N32" s="43"/>
      <c r="O32" s="43"/>
      <c r="P32" s="43"/>
      <c r="Q32" s="97"/>
      <c r="R32" s="96"/>
      <c r="S32" s="43"/>
      <c r="T32" s="43"/>
      <c r="U32" s="43"/>
      <c r="V32" s="43"/>
      <c r="W32" s="43"/>
      <c r="X32" s="97"/>
    </row>
    <row r="33" spans="1:24" ht="15.75" thickBo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25">
      <c r="A34" s="332" t="s">
        <v>117</v>
      </c>
      <c r="B34" s="333"/>
      <c r="C34" s="333"/>
      <c r="D34" s="333"/>
      <c r="E34" s="333"/>
      <c r="F34" s="333"/>
      <c r="G34" s="334"/>
      <c r="H34" s="332" t="s">
        <v>118</v>
      </c>
      <c r="I34" s="333"/>
      <c r="J34" s="333"/>
      <c r="K34" s="333"/>
      <c r="L34" s="333"/>
      <c r="M34" s="333"/>
      <c r="N34" s="334"/>
      <c r="O34" s="332" t="s">
        <v>119</v>
      </c>
      <c r="P34" s="333"/>
      <c r="Q34" s="333"/>
      <c r="R34" s="333"/>
      <c r="S34" s="333"/>
      <c r="T34" s="333"/>
      <c r="U34" s="334"/>
      <c r="V34" s="6"/>
      <c r="W34" s="6"/>
      <c r="X34" s="6"/>
    </row>
    <row r="35" spans="1:24" x14ac:dyDescent="0.25">
      <c r="A35" s="330" t="s">
        <v>46</v>
      </c>
      <c r="B35" s="331"/>
      <c r="C35" s="331"/>
      <c r="D35" s="329"/>
      <c r="E35" s="294" t="s">
        <v>47</v>
      </c>
      <c r="F35" s="294"/>
      <c r="G35" s="300"/>
      <c r="H35" s="330" t="s">
        <v>46</v>
      </c>
      <c r="I35" s="331"/>
      <c r="J35" s="331"/>
      <c r="K35" s="329"/>
      <c r="L35" s="294" t="s">
        <v>47</v>
      </c>
      <c r="M35" s="294"/>
      <c r="N35" s="300"/>
      <c r="O35" s="330" t="s">
        <v>46</v>
      </c>
      <c r="P35" s="331"/>
      <c r="Q35" s="331"/>
      <c r="R35" s="329"/>
      <c r="S35" s="294" t="s">
        <v>47</v>
      </c>
      <c r="T35" s="294"/>
      <c r="U35" s="300"/>
      <c r="V35" s="6"/>
      <c r="W35" s="6"/>
      <c r="X35" s="6"/>
    </row>
    <row r="36" spans="1:24" x14ac:dyDescent="0.25">
      <c r="A36" s="299" t="s">
        <v>48</v>
      </c>
      <c r="B36" s="294"/>
      <c r="C36" s="327" t="s">
        <v>49</v>
      </c>
      <c r="D36" s="329"/>
      <c r="E36" s="294" t="s">
        <v>48</v>
      </c>
      <c r="F36" s="327" t="s">
        <v>49</v>
      </c>
      <c r="G36" s="328"/>
      <c r="H36" s="299" t="s">
        <v>48</v>
      </c>
      <c r="I36" s="294"/>
      <c r="J36" s="327" t="s">
        <v>49</v>
      </c>
      <c r="K36" s="329"/>
      <c r="L36" s="294" t="s">
        <v>48</v>
      </c>
      <c r="M36" s="327" t="s">
        <v>49</v>
      </c>
      <c r="N36" s="328"/>
      <c r="O36" s="299" t="s">
        <v>48</v>
      </c>
      <c r="P36" s="294"/>
      <c r="Q36" s="327" t="s">
        <v>49</v>
      </c>
      <c r="R36" s="329"/>
      <c r="S36" s="294" t="s">
        <v>48</v>
      </c>
      <c r="T36" s="327" t="s">
        <v>49</v>
      </c>
      <c r="U36" s="328"/>
      <c r="V36" s="6"/>
      <c r="W36" s="6"/>
      <c r="X36" s="6"/>
    </row>
    <row r="37" spans="1:24" ht="27.75" customHeight="1" thickBot="1" x14ac:dyDescent="0.3">
      <c r="A37" s="72" t="s">
        <v>50</v>
      </c>
      <c r="B37" s="70" t="s">
        <v>51</v>
      </c>
      <c r="C37" s="69" t="s">
        <v>50</v>
      </c>
      <c r="D37" s="70" t="s">
        <v>51</v>
      </c>
      <c r="E37" s="294"/>
      <c r="F37" s="79" t="s">
        <v>50</v>
      </c>
      <c r="G37" s="73" t="s">
        <v>51</v>
      </c>
      <c r="H37" s="72" t="s">
        <v>50</v>
      </c>
      <c r="I37" s="70" t="s">
        <v>51</v>
      </c>
      <c r="J37" s="69" t="s">
        <v>50</v>
      </c>
      <c r="K37" s="70" t="s">
        <v>51</v>
      </c>
      <c r="L37" s="294"/>
      <c r="M37" s="79" t="s">
        <v>50</v>
      </c>
      <c r="N37" s="73" t="s">
        <v>51</v>
      </c>
      <c r="O37" s="72" t="s">
        <v>50</v>
      </c>
      <c r="P37" s="70" t="s">
        <v>51</v>
      </c>
      <c r="Q37" s="69" t="s">
        <v>50</v>
      </c>
      <c r="R37" s="70" t="s">
        <v>51</v>
      </c>
      <c r="S37" s="294"/>
      <c r="T37" s="79" t="s">
        <v>50</v>
      </c>
      <c r="U37" s="73" t="s">
        <v>51</v>
      </c>
      <c r="V37" s="6"/>
      <c r="W37" s="6"/>
      <c r="X37" s="6"/>
    </row>
    <row r="38" spans="1:24" ht="15" customHeight="1" x14ac:dyDescent="0.25">
      <c r="A38" s="102"/>
      <c r="B38" s="63"/>
      <c r="C38" s="63"/>
      <c r="D38" s="63"/>
      <c r="E38" s="63"/>
      <c r="F38" s="63"/>
      <c r="G38" s="100"/>
      <c r="H38" s="102"/>
      <c r="I38" s="63"/>
      <c r="J38" s="63"/>
      <c r="K38" s="63"/>
      <c r="L38" s="63"/>
      <c r="M38" s="63"/>
      <c r="N38" s="100"/>
      <c r="O38" s="102"/>
      <c r="P38" s="63"/>
      <c r="Q38" s="63"/>
      <c r="R38" s="63"/>
      <c r="S38" s="63"/>
      <c r="T38" s="63"/>
      <c r="U38" s="100"/>
      <c r="V38" s="6"/>
      <c r="W38" s="6"/>
      <c r="X38" s="6"/>
    </row>
    <row r="39" spans="1:24" ht="15.75" thickBo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25">
      <c r="A40" s="332" t="s">
        <v>120</v>
      </c>
      <c r="B40" s="333"/>
      <c r="C40" s="333"/>
      <c r="D40" s="333"/>
      <c r="E40" s="333"/>
      <c r="F40" s="333"/>
      <c r="G40" s="334"/>
      <c r="H40" s="337" t="s">
        <v>121</v>
      </c>
      <c r="I40" s="338"/>
      <c r="J40" s="339"/>
      <c r="K40" s="340" t="s">
        <v>122</v>
      </c>
      <c r="L40" s="341"/>
      <c r="M40" s="342" t="s">
        <v>123</v>
      </c>
      <c r="N40" s="343"/>
      <c r="O40" s="348" t="s">
        <v>124</v>
      </c>
      <c r="P40" s="343"/>
      <c r="Q40" s="6"/>
      <c r="R40" s="6"/>
      <c r="S40" s="6"/>
      <c r="T40" s="6"/>
      <c r="U40" s="6"/>
      <c r="V40" s="6"/>
      <c r="W40" s="6"/>
      <c r="X40" s="6"/>
    </row>
    <row r="41" spans="1:24" x14ac:dyDescent="0.25">
      <c r="A41" s="330" t="s">
        <v>46</v>
      </c>
      <c r="B41" s="331"/>
      <c r="C41" s="331"/>
      <c r="D41" s="329"/>
      <c r="E41" s="294" t="s">
        <v>47</v>
      </c>
      <c r="F41" s="294"/>
      <c r="G41" s="300"/>
      <c r="H41" s="329" t="s">
        <v>47</v>
      </c>
      <c r="I41" s="294"/>
      <c r="J41" s="327"/>
      <c r="K41" s="351" t="s">
        <v>125</v>
      </c>
      <c r="L41" s="352"/>
      <c r="M41" s="344"/>
      <c r="N41" s="345"/>
      <c r="O41" s="349"/>
      <c r="P41" s="345"/>
      <c r="Q41" s="6"/>
      <c r="R41" s="6"/>
      <c r="S41" s="6"/>
      <c r="T41" s="6"/>
      <c r="U41" s="6"/>
      <c r="V41" s="6"/>
      <c r="W41" s="6"/>
      <c r="X41" s="6"/>
    </row>
    <row r="42" spans="1:24" x14ac:dyDescent="0.25">
      <c r="A42" s="299" t="s">
        <v>48</v>
      </c>
      <c r="B42" s="294"/>
      <c r="C42" s="327" t="s">
        <v>49</v>
      </c>
      <c r="D42" s="329"/>
      <c r="E42" s="294" t="s">
        <v>48</v>
      </c>
      <c r="F42" s="327" t="s">
        <v>49</v>
      </c>
      <c r="G42" s="328"/>
      <c r="H42" s="329" t="s">
        <v>48</v>
      </c>
      <c r="I42" s="294" t="s">
        <v>49</v>
      </c>
      <c r="J42" s="327"/>
      <c r="K42" s="299" t="s">
        <v>49</v>
      </c>
      <c r="L42" s="300"/>
      <c r="M42" s="344"/>
      <c r="N42" s="345"/>
      <c r="O42" s="349"/>
      <c r="P42" s="345"/>
      <c r="Q42" s="6"/>
      <c r="R42" s="6"/>
      <c r="S42" s="6"/>
      <c r="T42" s="6"/>
      <c r="U42" s="6"/>
      <c r="V42" s="6"/>
      <c r="W42" s="6"/>
      <c r="X42" s="6"/>
    </row>
    <row r="43" spans="1:24" ht="30.75" thickBot="1" x14ac:dyDescent="0.3">
      <c r="A43" s="72" t="s">
        <v>50</v>
      </c>
      <c r="B43" s="70" t="s">
        <v>51</v>
      </c>
      <c r="C43" s="69" t="s">
        <v>50</v>
      </c>
      <c r="D43" s="70" t="s">
        <v>51</v>
      </c>
      <c r="E43" s="294"/>
      <c r="F43" s="79" t="s">
        <v>50</v>
      </c>
      <c r="G43" s="73" t="s">
        <v>51</v>
      </c>
      <c r="H43" s="329"/>
      <c r="I43" s="70" t="s">
        <v>50</v>
      </c>
      <c r="J43" s="71" t="s">
        <v>51</v>
      </c>
      <c r="K43" s="72" t="s">
        <v>50</v>
      </c>
      <c r="L43" s="73" t="s">
        <v>51</v>
      </c>
      <c r="M43" s="346"/>
      <c r="N43" s="347"/>
      <c r="O43" s="350"/>
      <c r="P43" s="347"/>
      <c r="Q43" s="6"/>
      <c r="R43" s="6"/>
      <c r="S43" s="6"/>
      <c r="T43" s="6"/>
      <c r="U43" s="6"/>
      <c r="V43" s="6"/>
      <c r="W43" s="6"/>
      <c r="X43" s="6"/>
    </row>
    <row r="44" spans="1:24" ht="15.75" thickBot="1" x14ac:dyDescent="0.3">
      <c r="A44" s="106"/>
      <c r="B44" s="107"/>
      <c r="C44" s="107"/>
      <c r="D44" s="107"/>
      <c r="E44" s="107"/>
      <c r="F44" s="107"/>
      <c r="G44" s="108"/>
      <c r="H44" s="106"/>
      <c r="I44" s="107"/>
      <c r="J44" s="108"/>
      <c r="K44" s="106"/>
      <c r="L44" s="108"/>
      <c r="M44" s="354"/>
      <c r="N44" s="355"/>
      <c r="O44" s="335"/>
      <c r="P44" s="336"/>
      <c r="Q44" s="6"/>
      <c r="R44" s="6"/>
      <c r="S44" s="6"/>
      <c r="T44" s="6"/>
      <c r="U44" s="6"/>
      <c r="V44" s="6"/>
      <c r="W44" s="6"/>
      <c r="X44" s="6"/>
    </row>
    <row r="45" spans="1:24" x14ac:dyDescent="0.25">
      <c r="D45" s="4"/>
    </row>
    <row r="46" spans="1:24" ht="15" customHeight="1" x14ac:dyDescent="0.25">
      <c r="A46" s="353" t="s">
        <v>250</v>
      </c>
      <c r="B46" s="353"/>
      <c r="C46" s="353"/>
      <c r="D46" s="353"/>
      <c r="E46" s="353"/>
      <c r="F46" s="353"/>
      <c r="G46" s="160"/>
    </row>
    <row r="47" spans="1:24" x14ac:dyDescent="0.25">
      <c r="A47" s="157" t="s">
        <v>111</v>
      </c>
      <c r="B47" s="157" t="s">
        <v>112</v>
      </c>
      <c r="C47" s="159" t="s">
        <v>113</v>
      </c>
      <c r="D47" s="159" t="s">
        <v>114</v>
      </c>
      <c r="E47" s="159" t="s">
        <v>115</v>
      </c>
      <c r="F47" s="159" t="s">
        <v>117</v>
      </c>
      <c r="G47" s="95"/>
    </row>
    <row r="48" spans="1:24" x14ac:dyDescent="0.25">
      <c r="A48" s="158"/>
      <c r="B48" s="158"/>
      <c r="C48" s="158"/>
      <c r="D48" s="158"/>
      <c r="E48" s="156"/>
      <c r="F48" s="156"/>
      <c r="G48" s="95"/>
    </row>
    <row r="51" spans="8:11" ht="18.75" x14ac:dyDescent="0.3">
      <c r="H51" s="149" t="s">
        <v>310</v>
      </c>
      <c r="I51" s="149"/>
      <c r="J51" s="149"/>
      <c r="K51" s="149" t="s">
        <v>311</v>
      </c>
    </row>
  </sheetData>
  <mergeCells count="91">
    <mergeCell ref="A46:F46"/>
    <mergeCell ref="I42:J42"/>
    <mergeCell ref="K42:L42"/>
    <mergeCell ref="M44:N44"/>
    <mergeCell ref="H42:H43"/>
    <mergeCell ref="O44:P44"/>
    <mergeCell ref="S36:S37"/>
    <mergeCell ref="T36:U36"/>
    <mergeCell ref="A40:G40"/>
    <mergeCell ref="H40:J40"/>
    <mergeCell ref="K40:L40"/>
    <mergeCell ref="M40:N43"/>
    <mergeCell ref="O40:P43"/>
    <mergeCell ref="A41:D41"/>
    <mergeCell ref="E41:G41"/>
    <mergeCell ref="H41:J41"/>
    <mergeCell ref="K41:L41"/>
    <mergeCell ref="A42:B42"/>
    <mergeCell ref="C42:D42"/>
    <mergeCell ref="E42:E43"/>
    <mergeCell ref="F42:G42"/>
    <mergeCell ref="S35:U35"/>
    <mergeCell ref="O36:P36"/>
    <mergeCell ref="Q36:R36"/>
    <mergeCell ref="A36:B36"/>
    <mergeCell ref="C36:D36"/>
    <mergeCell ref="E36:E37"/>
    <mergeCell ref="F36:G36"/>
    <mergeCell ref="H36:I36"/>
    <mergeCell ref="J36:K36"/>
    <mergeCell ref="L36:L37"/>
    <mergeCell ref="M36:N36"/>
    <mergeCell ref="A35:D35"/>
    <mergeCell ref="E35:G35"/>
    <mergeCell ref="H35:K35"/>
    <mergeCell ref="L35:N35"/>
    <mergeCell ref="O35:R35"/>
    <mergeCell ref="O34:U34"/>
    <mergeCell ref="A34:G34"/>
    <mergeCell ref="H34:N34"/>
    <mergeCell ref="P30:Q30"/>
    <mergeCell ref="R30:S30"/>
    <mergeCell ref="T30:U30"/>
    <mergeCell ref="O23:W23"/>
    <mergeCell ref="A27:T27"/>
    <mergeCell ref="D28:J28"/>
    <mergeCell ref="K28:Q28"/>
    <mergeCell ref="R28:X28"/>
    <mergeCell ref="C23:H23"/>
    <mergeCell ref="I23:N23"/>
    <mergeCell ref="V29:X29"/>
    <mergeCell ref="A30:C31"/>
    <mergeCell ref="D30:E30"/>
    <mergeCell ref="I30:J30"/>
    <mergeCell ref="M30:N30"/>
    <mergeCell ref="V30:V31"/>
    <mergeCell ref="W30:X30"/>
    <mergeCell ref="H30:H31"/>
    <mergeCell ref="K30:L30"/>
    <mergeCell ref="O30:O31"/>
    <mergeCell ref="F30:G30"/>
    <mergeCell ref="D29:G29"/>
    <mergeCell ref="H29:J29"/>
    <mergeCell ref="K29:N29"/>
    <mergeCell ref="R29:U29"/>
    <mergeCell ref="C14:H14"/>
    <mergeCell ref="I14:N14"/>
    <mergeCell ref="O14:W14"/>
    <mergeCell ref="C4:I4"/>
    <mergeCell ref="O29:Q29"/>
    <mergeCell ref="A29:C29"/>
    <mergeCell ref="A12:B12"/>
    <mergeCell ref="A18:S18"/>
    <mergeCell ref="C19:K19"/>
    <mergeCell ref="L19:T19"/>
    <mergeCell ref="A23:B24"/>
    <mergeCell ref="A25:B25"/>
    <mergeCell ref="A14:B15"/>
    <mergeCell ref="A16:B16"/>
    <mergeCell ref="A19:B20"/>
    <mergeCell ref="A21:B21"/>
    <mergeCell ref="A10:B11"/>
    <mergeCell ref="A3:S3"/>
    <mergeCell ref="A9:S9"/>
    <mergeCell ref="A4:B5"/>
    <mergeCell ref="A6:B6"/>
    <mergeCell ref="A7:B7"/>
    <mergeCell ref="J4:O4"/>
    <mergeCell ref="P4:U4"/>
    <mergeCell ref="C10:K10"/>
    <mergeCell ref="L10:T10"/>
  </mergeCells>
  <printOptions horizontalCentered="1" verticalCentered="1"/>
  <pageMargins left="0" right="0" top="0.19685039370078741" bottom="0.19685039370078741" header="0.31496062992125984" footer="0.31496062992125984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opLeftCell="A4" workbookViewId="0">
      <selection activeCell="J7" sqref="J7"/>
    </sheetView>
  </sheetViews>
  <sheetFormatPr defaultRowHeight="15" x14ac:dyDescent="0.25"/>
  <cols>
    <col min="1" max="1" width="9.140625" style="1"/>
    <col min="2" max="2" width="66.28515625" style="1" customWidth="1"/>
    <col min="3" max="6" width="22" style="1" customWidth="1"/>
    <col min="7" max="16384" width="9.140625" style="1"/>
  </cols>
  <sheetData>
    <row r="2" spans="1:6" ht="18.75" customHeight="1" thickBot="1" x14ac:dyDescent="0.3">
      <c r="A2" s="9"/>
      <c r="B2" s="365" t="s">
        <v>255</v>
      </c>
      <c r="C2" s="365"/>
      <c r="D2" s="365"/>
      <c r="E2" s="365"/>
      <c r="F2" s="365"/>
    </row>
    <row r="3" spans="1:6" ht="19.5" customHeight="1" thickBot="1" x14ac:dyDescent="0.3">
      <c r="A3" s="356" t="s">
        <v>5</v>
      </c>
      <c r="B3" s="358" t="s">
        <v>0</v>
      </c>
      <c r="C3" s="362" t="s">
        <v>52</v>
      </c>
      <c r="D3" s="363"/>
      <c r="E3" s="363"/>
      <c r="F3" s="363"/>
    </row>
    <row r="4" spans="1:6" ht="15.75" customHeight="1" x14ac:dyDescent="0.25">
      <c r="A4" s="357"/>
      <c r="B4" s="359"/>
      <c r="C4" s="360" t="s">
        <v>251</v>
      </c>
      <c r="D4" s="361"/>
      <c r="E4" s="361" t="s">
        <v>126</v>
      </c>
      <c r="F4" s="361"/>
    </row>
    <row r="5" spans="1:6" ht="114" customHeight="1" thickBot="1" x14ac:dyDescent="0.3">
      <c r="A5" s="357"/>
      <c r="B5" s="359"/>
      <c r="C5" s="164" t="s">
        <v>127</v>
      </c>
      <c r="D5" s="164" t="s">
        <v>128</v>
      </c>
      <c r="E5" s="164" t="s">
        <v>127</v>
      </c>
      <c r="F5" s="164" t="s">
        <v>128</v>
      </c>
    </row>
    <row r="6" spans="1:6" ht="30" customHeight="1" x14ac:dyDescent="0.25">
      <c r="A6" s="10">
        <v>1</v>
      </c>
      <c r="B6" s="14" t="s">
        <v>6</v>
      </c>
      <c r="C6" s="364"/>
      <c r="D6" s="364"/>
      <c r="E6" s="364"/>
      <c r="F6" s="364"/>
    </row>
    <row r="7" spans="1:6" ht="72" customHeight="1" x14ac:dyDescent="0.25">
      <c r="A7" s="11">
        <v>2</v>
      </c>
      <c r="B7" s="15" t="s">
        <v>7</v>
      </c>
      <c r="C7" s="364" t="s">
        <v>3</v>
      </c>
      <c r="D7" s="364"/>
      <c r="E7" s="364" t="s">
        <v>3</v>
      </c>
      <c r="F7" s="364"/>
    </row>
    <row r="8" spans="1:6" ht="75" customHeight="1" x14ac:dyDescent="0.25">
      <c r="A8" s="11">
        <v>3</v>
      </c>
      <c r="B8" s="15" t="s">
        <v>8</v>
      </c>
      <c r="C8" s="364" t="s">
        <v>3</v>
      </c>
      <c r="D8" s="364"/>
      <c r="E8" s="364" t="s">
        <v>3</v>
      </c>
      <c r="F8" s="364"/>
    </row>
    <row r="9" spans="1:6" ht="24.95" customHeight="1" x14ac:dyDescent="0.25">
      <c r="A9" s="11" t="s">
        <v>9</v>
      </c>
      <c r="B9" s="16" t="s">
        <v>10</v>
      </c>
      <c r="C9" s="165"/>
      <c r="D9" s="165"/>
      <c r="E9" s="166"/>
      <c r="F9" s="166"/>
    </row>
    <row r="10" spans="1:6" ht="24.95" customHeight="1" x14ac:dyDescent="0.25">
      <c r="A10" s="11" t="s">
        <v>11</v>
      </c>
      <c r="B10" s="16" t="s">
        <v>12</v>
      </c>
      <c r="C10" s="166"/>
      <c r="D10" s="166"/>
      <c r="E10" s="166"/>
      <c r="F10" s="166"/>
    </row>
    <row r="11" spans="1:6" ht="24.95" customHeight="1" x14ac:dyDescent="0.25">
      <c r="A11" s="11" t="s">
        <v>13</v>
      </c>
      <c r="B11" s="16" t="s">
        <v>14</v>
      </c>
      <c r="C11" s="364"/>
      <c r="D11" s="364"/>
      <c r="E11" s="364"/>
      <c r="F11" s="364"/>
    </row>
    <row r="12" spans="1:6" ht="60" customHeight="1" x14ac:dyDescent="0.25">
      <c r="A12" s="11" t="s">
        <v>15</v>
      </c>
      <c r="B12" s="15" t="s">
        <v>16</v>
      </c>
      <c r="C12" s="366" t="s">
        <v>254</v>
      </c>
      <c r="D12" s="366"/>
      <c r="E12" s="366"/>
      <c r="F12" s="366"/>
    </row>
    <row r="13" spans="1:6" ht="31.5" customHeight="1" x14ac:dyDescent="0.25">
      <c r="A13" s="11" t="s">
        <v>17</v>
      </c>
      <c r="B13" s="15" t="s">
        <v>18</v>
      </c>
      <c r="C13" s="364"/>
      <c r="D13" s="364"/>
      <c r="E13" s="364"/>
      <c r="F13" s="364"/>
    </row>
    <row r="14" spans="1:6" ht="30" customHeight="1" x14ac:dyDescent="0.25">
      <c r="A14" s="11">
        <v>4</v>
      </c>
      <c r="B14" s="16" t="s">
        <v>19</v>
      </c>
      <c r="C14" s="364"/>
      <c r="D14" s="364"/>
      <c r="E14" s="364"/>
      <c r="F14" s="364"/>
    </row>
    <row r="15" spans="1:6" ht="30" customHeight="1" x14ac:dyDescent="0.25">
      <c r="A15" s="11">
        <v>5</v>
      </c>
      <c r="B15" s="15" t="s">
        <v>20</v>
      </c>
      <c r="C15" s="364"/>
      <c r="D15" s="364"/>
      <c r="E15" s="364"/>
      <c r="F15" s="364"/>
    </row>
    <row r="16" spans="1:6" ht="30" customHeight="1" thickBot="1" x14ac:dyDescent="0.3">
      <c r="A16" s="12">
        <v>6</v>
      </c>
      <c r="B16" s="17" t="s">
        <v>1</v>
      </c>
      <c r="C16" s="364"/>
      <c r="D16" s="364"/>
      <c r="E16" s="364"/>
      <c r="F16" s="364"/>
    </row>
    <row r="18" spans="1:4" x14ac:dyDescent="0.25">
      <c r="A18" s="18"/>
      <c r="B18" s="18"/>
      <c r="C18" s="18"/>
      <c r="D18" s="18"/>
    </row>
    <row r="19" spans="1:4" ht="5.25" customHeight="1" x14ac:dyDescent="0.25">
      <c r="A19" s="18"/>
      <c r="B19" s="18"/>
      <c r="C19" s="18"/>
      <c r="D19" s="18"/>
    </row>
    <row r="20" spans="1:4" ht="9.75" hidden="1" customHeight="1" x14ac:dyDescent="0.25">
      <c r="A20" s="18"/>
      <c r="B20" s="18"/>
      <c r="C20" s="18"/>
      <c r="D20" s="18"/>
    </row>
    <row r="21" spans="1:4" ht="15" hidden="1" customHeight="1" x14ac:dyDescent="0.25">
      <c r="A21" s="18"/>
      <c r="B21" s="18"/>
      <c r="C21" s="18"/>
      <c r="D21" s="18"/>
    </row>
    <row r="22" spans="1:4" ht="15" hidden="1" customHeight="1" x14ac:dyDescent="0.25">
      <c r="A22" s="18"/>
      <c r="B22" s="18"/>
      <c r="C22" s="18"/>
      <c r="D22" s="18"/>
    </row>
    <row r="23" spans="1:4" ht="15" hidden="1" customHeight="1" x14ac:dyDescent="0.25">
      <c r="A23" s="18"/>
      <c r="B23" s="18"/>
      <c r="C23" s="18"/>
      <c r="D23" s="18"/>
    </row>
    <row r="24" spans="1:4" ht="15" hidden="1" customHeight="1" x14ac:dyDescent="0.25">
      <c r="A24" s="18"/>
      <c r="B24" s="18"/>
      <c r="C24" s="18"/>
      <c r="D24" s="18"/>
    </row>
    <row r="25" spans="1:4" ht="15" hidden="1" customHeight="1" x14ac:dyDescent="0.25">
      <c r="A25" s="18"/>
      <c r="B25" s="18"/>
      <c r="C25" s="18"/>
      <c r="D25" s="18"/>
    </row>
    <row r="26" spans="1:4" ht="15" hidden="1" customHeight="1" x14ac:dyDescent="0.25">
      <c r="A26" s="18"/>
      <c r="B26" s="18"/>
      <c r="C26" s="18"/>
      <c r="D26" s="18"/>
    </row>
    <row r="27" spans="1:4" x14ac:dyDescent="0.25">
      <c r="A27" s="13"/>
      <c r="B27" s="13"/>
      <c r="C27" s="13"/>
      <c r="D27" s="13"/>
    </row>
  </sheetData>
  <mergeCells count="23">
    <mergeCell ref="E15:F15"/>
    <mergeCell ref="E16:F16"/>
    <mergeCell ref="C12:F12"/>
    <mergeCell ref="C11:D11"/>
    <mergeCell ref="C13:D13"/>
    <mergeCell ref="E11:F11"/>
    <mergeCell ref="E13:F13"/>
    <mergeCell ref="C15:D15"/>
    <mergeCell ref="C16:D16"/>
    <mergeCell ref="B2:F2"/>
    <mergeCell ref="E4:F4"/>
    <mergeCell ref="C6:D6"/>
    <mergeCell ref="C7:D7"/>
    <mergeCell ref="C8:D8"/>
    <mergeCell ref="E6:F6"/>
    <mergeCell ref="E7:F7"/>
    <mergeCell ref="E8:F8"/>
    <mergeCell ref="A3:A5"/>
    <mergeCell ref="B3:B5"/>
    <mergeCell ref="C4:D4"/>
    <mergeCell ref="C3:F3"/>
    <mergeCell ref="C14:D14"/>
    <mergeCell ref="E14:F1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0" sqref="M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ИНСТРУКЦИЯ</vt:lpstr>
      <vt:lpstr>Прилож.1</vt:lpstr>
      <vt:lpstr>Прилож.2</vt:lpstr>
      <vt:lpstr>расчет С1</vt:lpstr>
      <vt:lpstr>факт стройки КТП</vt:lpstr>
      <vt:lpstr>Факт стройки ЛЭП</vt:lpstr>
      <vt:lpstr>станд. ставки</vt:lpstr>
      <vt:lpstr>ставки на ед.мощности </vt:lpstr>
      <vt:lpstr>Лист12</vt:lpstr>
      <vt:lpstr>отчет 2014</vt:lpstr>
      <vt:lpstr>отчет 9 мес 2015</vt:lpstr>
      <vt:lpstr>'отчет 2014'!Область_печати</vt:lpstr>
      <vt:lpstr>'отчет 9 мес 2015'!Область_печати</vt:lpstr>
      <vt:lpstr>Прилож.1!Область_печати</vt:lpstr>
      <vt:lpstr>Прилож.2!Область_печати</vt:lpstr>
      <vt:lpstr>'расчет С1'!Область_печати</vt:lpstr>
      <vt:lpstr>'станд. ставки'!Область_печати</vt:lpstr>
      <vt:lpstr>'факт стройки КТП'!Область_печати</vt:lpstr>
      <vt:lpstr>'Факт стройки ЛЭП'!Область_печати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rst02usr</dc:creator>
  <cp:lastModifiedBy>iiv</cp:lastModifiedBy>
  <cp:lastPrinted>2015-10-29T13:50:47Z</cp:lastPrinted>
  <dcterms:created xsi:type="dcterms:W3CDTF">2014-10-06T11:30:46Z</dcterms:created>
  <dcterms:modified xsi:type="dcterms:W3CDTF">2015-10-29T15:12:27Z</dcterms:modified>
</cp:coreProperties>
</file>